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8_{354FA1D6-58B3-E544-85B6-41B38B5977FA}" xr6:coauthVersionLast="28" xr6:coauthVersionMax="28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71026"/>
</workbook>
</file>

<file path=xl/calcChain.xml><?xml version="1.0" encoding="utf-8"?>
<calcChain xmlns="http://schemas.openxmlformats.org/spreadsheetml/2006/main">
  <c r="D29" i="1" l="1"/>
  <c r="D30" i="1"/>
  <c r="D31" i="1"/>
  <c r="D32" i="1"/>
  <c r="H15" i="1"/>
  <c r="H16" i="1"/>
  <c r="H17" i="1"/>
  <c r="H18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5" i="1"/>
  <c r="H36" i="1"/>
  <c r="H37" i="1"/>
  <c r="H38" i="1"/>
  <c r="H39" i="1"/>
  <c r="H14" i="1"/>
  <c r="H13" i="1"/>
  <c r="H12" i="1"/>
  <c r="B29" i="1"/>
  <c r="F35" i="1"/>
  <c r="A25" i="3"/>
  <c r="D35" i="1"/>
  <c r="B35" i="1"/>
  <c r="M25" i="3"/>
  <c r="F25" i="3"/>
  <c r="B25" i="3"/>
  <c r="C25" i="3"/>
  <c r="D25" i="3"/>
  <c r="E25" i="3"/>
  <c r="A35" i="1"/>
  <c r="F39" i="1"/>
  <c r="A29" i="3"/>
  <c r="F29" i="3"/>
  <c r="D39" i="1"/>
  <c r="A39" i="1"/>
  <c r="O25" i="3"/>
  <c r="P25" i="3"/>
  <c r="G25" i="3"/>
  <c r="D29" i="3"/>
  <c r="E29" i="3"/>
  <c r="B29" i="3"/>
  <c r="C29" i="3"/>
  <c r="M29" i="3"/>
  <c r="B39" i="1"/>
  <c r="Q25" i="3"/>
  <c r="I35" i="1"/>
  <c r="G29" i="3"/>
  <c r="O29" i="3"/>
  <c r="N29" i="3"/>
  <c r="Q29" i="3"/>
  <c r="P29" i="3"/>
  <c r="I39" i="1"/>
  <c r="C16" i="2"/>
  <c r="C12" i="2"/>
  <c r="F38" i="1"/>
  <c r="A28" i="3"/>
  <c r="D38" i="1"/>
  <c r="A38" i="1"/>
  <c r="D37" i="1"/>
  <c r="F37" i="1"/>
  <c r="A27" i="3"/>
  <c r="F27" i="3"/>
  <c r="D12" i="1"/>
  <c r="B12" i="1"/>
  <c r="F12" i="1"/>
  <c r="A2" i="3"/>
  <c r="G12" i="1"/>
  <c r="C2" i="2"/>
  <c r="D13" i="1"/>
  <c r="M3" i="3"/>
  <c r="O3" i="3"/>
  <c r="F13" i="1"/>
  <c r="A3" i="3"/>
  <c r="G13" i="1"/>
  <c r="C3" i="2"/>
  <c r="D14" i="1"/>
  <c r="B14" i="1"/>
  <c r="F14" i="1"/>
  <c r="A4" i="3"/>
  <c r="G14" i="1"/>
  <c r="C4" i="2"/>
  <c r="D15" i="1"/>
  <c r="M5" i="3"/>
  <c r="N5" i="3"/>
  <c r="F15" i="1"/>
  <c r="A5" i="3"/>
  <c r="G15" i="1"/>
  <c r="C5" i="2"/>
  <c r="D16" i="1"/>
  <c r="F16" i="1"/>
  <c r="A6" i="3"/>
  <c r="D17" i="1"/>
  <c r="A17" i="1"/>
  <c r="F17" i="1"/>
  <c r="A7" i="3"/>
  <c r="G17" i="1"/>
  <c r="C7" i="2"/>
  <c r="D18" i="1"/>
  <c r="M8" i="3"/>
  <c r="F18" i="1"/>
  <c r="A8" i="3"/>
  <c r="G18" i="1"/>
  <c r="C8" i="2"/>
  <c r="D19" i="1"/>
  <c r="B19" i="1"/>
  <c r="F19" i="1"/>
  <c r="A9" i="3"/>
  <c r="D20" i="1"/>
  <c r="B20" i="1"/>
  <c r="F20" i="1"/>
  <c r="A10" i="3"/>
  <c r="G20" i="1"/>
  <c r="C10" i="2"/>
  <c r="D21" i="1"/>
  <c r="M11" i="3"/>
  <c r="N11" i="3"/>
  <c r="F21" i="1"/>
  <c r="A11" i="3"/>
  <c r="D22" i="1"/>
  <c r="A22" i="1"/>
  <c r="F22" i="1"/>
  <c r="A12" i="3"/>
  <c r="G22" i="1"/>
  <c r="D23" i="1"/>
  <c r="F23" i="1"/>
  <c r="A13" i="3"/>
  <c r="D24" i="1"/>
  <c r="F24" i="1"/>
  <c r="A14" i="3"/>
  <c r="D25" i="1"/>
  <c r="B25" i="1"/>
  <c r="F25" i="1"/>
  <c r="A15" i="3"/>
  <c r="D26" i="1"/>
  <c r="B26" i="1"/>
  <c r="F26" i="1"/>
  <c r="A16" i="3"/>
  <c r="G26" i="1"/>
  <c r="D27" i="1"/>
  <c r="F27" i="1"/>
  <c r="A17" i="3"/>
  <c r="D28" i="1"/>
  <c r="B28" i="1"/>
  <c r="F28" i="1"/>
  <c r="A18" i="3"/>
  <c r="F29" i="1"/>
  <c r="A19" i="3"/>
  <c r="B30" i="1"/>
  <c r="F30" i="1"/>
  <c r="A20" i="3"/>
  <c r="G30" i="1"/>
  <c r="C20" i="2"/>
  <c r="B31" i="1"/>
  <c r="F31" i="1"/>
  <c r="A21" i="3"/>
  <c r="G31" i="1"/>
  <c r="C21" i="2"/>
  <c r="M22" i="3"/>
  <c r="N22" i="3"/>
  <c r="F32" i="1"/>
  <c r="A22" i="3"/>
  <c r="D33" i="1"/>
  <c r="F33" i="1"/>
  <c r="A23" i="3"/>
  <c r="B23" i="3"/>
  <c r="C23" i="3"/>
  <c r="D34" i="1"/>
  <c r="M24" i="3"/>
  <c r="N24" i="3"/>
  <c r="F34" i="1"/>
  <c r="A24" i="3"/>
  <c r="D24" i="3"/>
  <c r="E24" i="3"/>
  <c r="D36" i="1"/>
  <c r="B36" i="1"/>
  <c r="F36" i="1"/>
  <c r="A26" i="3"/>
  <c r="A23" i="1"/>
  <c r="B23" i="1"/>
  <c r="M17" i="3"/>
  <c r="B27" i="1"/>
  <c r="A24" i="1"/>
  <c r="B24" i="1"/>
  <c r="B16" i="1"/>
  <c r="B37" i="1"/>
  <c r="A37" i="1"/>
  <c r="M28" i="3"/>
  <c r="D28" i="3"/>
  <c r="E28" i="3"/>
  <c r="B28" i="3"/>
  <c r="C28" i="3"/>
  <c r="F28" i="3"/>
  <c r="B38" i="1"/>
  <c r="M10" i="3"/>
  <c r="O10" i="3"/>
  <c r="Q10" i="3"/>
  <c r="B21" i="1"/>
  <c r="A18" i="1"/>
  <c r="B15" i="1"/>
  <c r="A15" i="1"/>
  <c r="M14" i="3"/>
  <c r="M6" i="3"/>
  <c r="O6" i="3"/>
  <c r="Q6" i="3"/>
  <c r="A34" i="1"/>
  <c r="A21" i="1"/>
  <c r="B18" i="1"/>
  <c r="B34" i="1"/>
  <c r="B13" i="1"/>
  <c r="A13" i="1"/>
  <c r="M18" i="3"/>
  <c r="O18" i="3"/>
  <c r="P18" i="3"/>
  <c r="M26" i="3"/>
  <c r="B13" i="3"/>
  <c r="C13" i="3"/>
  <c r="D13" i="3"/>
  <c r="E13" i="3"/>
  <c r="F13" i="3"/>
  <c r="D21" i="3"/>
  <c r="E21" i="3"/>
  <c r="F21" i="3"/>
  <c r="B21" i="3"/>
  <c r="C21" i="3"/>
  <c r="B19" i="3"/>
  <c r="C19" i="3"/>
  <c r="D19" i="3"/>
  <c r="E19" i="3"/>
  <c r="F7" i="3"/>
  <c r="D7" i="3"/>
  <c r="E7" i="3"/>
  <c r="B7" i="3"/>
  <c r="C7" i="3"/>
  <c r="B6" i="3"/>
  <c r="C6" i="3"/>
  <c r="D6" i="3"/>
  <c r="E6" i="3"/>
  <c r="B4" i="3"/>
  <c r="C4" i="3"/>
  <c r="F4" i="3"/>
  <c r="D4" i="3"/>
  <c r="E4" i="3"/>
  <c r="B2" i="3"/>
  <c r="C2" i="3"/>
  <c r="D2" i="3"/>
  <c r="E2" i="3"/>
  <c r="F2" i="3"/>
  <c r="F22" i="3"/>
  <c r="D22" i="3"/>
  <c r="E22" i="3"/>
  <c r="B22" i="3"/>
  <c r="C22" i="3"/>
  <c r="D12" i="3"/>
  <c r="E12" i="3"/>
  <c r="B12" i="3"/>
  <c r="C12" i="3"/>
  <c r="F12" i="3"/>
  <c r="D16" i="3"/>
  <c r="E16" i="3"/>
  <c r="B16" i="3"/>
  <c r="C16" i="3"/>
  <c r="F16" i="3"/>
  <c r="B10" i="3"/>
  <c r="C10" i="3"/>
  <c r="F10" i="3"/>
  <c r="D10" i="3"/>
  <c r="E10" i="3"/>
  <c r="A28" i="1"/>
  <c r="B17" i="3"/>
  <c r="C17" i="3"/>
  <c r="F17" i="3"/>
  <c r="D17" i="3"/>
  <c r="E17" i="3"/>
  <c r="D18" i="3"/>
  <c r="E18" i="3"/>
  <c r="B18" i="3"/>
  <c r="C18" i="3"/>
  <c r="F18" i="3"/>
  <c r="F24" i="3"/>
  <c r="B24" i="3"/>
  <c r="C24" i="3"/>
  <c r="D15" i="3"/>
  <c r="E15" i="3"/>
  <c r="B15" i="3"/>
  <c r="C15" i="3"/>
  <c r="F15" i="3"/>
  <c r="F9" i="3"/>
  <c r="D9" i="3"/>
  <c r="E9" i="3"/>
  <c r="B9" i="3"/>
  <c r="C9" i="3"/>
  <c r="A20" i="1"/>
  <c r="Q3" i="3"/>
  <c r="P3" i="3"/>
  <c r="M20" i="3"/>
  <c r="A36" i="1"/>
  <c r="A32" i="1"/>
  <c r="A16" i="1"/>
  <c r="M27" i="3"/>
  <c r="F19" i="3"/>
  <c r="F23" i="3"/>
  <c r="D23" i="3"/>
  <c r="E23" i="3"/>
  <c r="A30" i="1"/>
  <c r="B32" i="1"/>
  <c r="A27" i="1"/>
  <c r="D26" i="3"/>
  <c r="E26" i="3"/>
  <c r="F26" i="3"/>
  <c r="M23" i="3"/>
  <c r="B33" i="1"/>
  <c r="M21" i="3"/>
  <c r="M19" i="3"/>
  <c r="A29" i="1"/>
  <c r="M16" i="3"/>
  <c r="A26" i="1"/>
  <c r="B14" i="3"/>
  <c r="C14" i="3"/>
  <c r="D14" i="3"/>
  <c r="E14" i="3"/>
  <c r="F14" i="3"/>
  <c r="B11" i="3"/>
  <c r="C11" i="3"/>
  <c r="D11" i="3"/>
  <c r="E11" i="3"/>
  <c r="F11" i="3"/>
  <c r="B8" i="3"/>
  <c r="C8" i="3"/>
  <c r="D8" i="3"/>
  <c r="E8" i="3"/>
  <c r="F8" i="3"/>
  <c r="O8" i="3"/>
  <c r="B5" i="3"/>
  <c r="C5" i="3"/>
  <c r="D5" i="3"/>
  <c r="E5" i="3"/>
  <c r="F5" i="3"/>
  <c r="B3" i="3"/>
  <c r="C3" i="3"/>
  <c r="D3" i="3"/>
  <c r="E3" i="3"/>
  <c r="F3" i="3"/>
  <c r="B27" i="3"/>
  <c r="C27" i="3"/>
  <c r="D27" i="3"/>
  <c r="E27" i="3"/>
  <c r="O24" i="3"/>
  <c r="O22" i="3"/>
  <c r="B20" i="3"/>
  <c r="C20" i="3"/>
  <c r="D20" i="3"/>
  <c r="E20" i="3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/>
  <c r="A33" i="1"/>
  <c r="O14" i="3"/>
  <c r="Q14" i="3"/>
  <c r="R28" i="3"/>
  <c r="S28" i="3"/>
  <c r="H25" i="3"/>
  <c r="R25" i="3"/>
  <c r="N26" i="3"/>
  <c r="N14" i="3"/>
  <c r="R29" i="3"/>
  <c r="H29" i="3"/>
  <c r="Q18" i="3"/>
  <c r="P10" i="3"/>
  <c r="G7" i="3"/>
  <c r="H7" i="3"/>
  <c r="N28" i="3"/>
  <c r="O28" i="3"/>
  <c r="G28" i="3"/>
  <c r="H28" i="3"/>
  <c r="P6" i="3"/>
  <c r="N10" i="3"/>
  <c r="N6" i="3"/>
  <c r="N18" i="3"/>
  <c r="G21" i="3"/>
  <c r="H21" i="3"/>
  <c r="J21" i="3"/>
  <c r="L21" i="3"/>
  <c r="G16" i="3"/>
  <c r="H16" i="3"/>
  <c r="J16" i="3"/>
  <c r="L16" i="3"/>
  <c r="G13" i="3"/>
  <c r="H13" i="3"/>
  <c r="I13" i="3"/>
  <c r="G19" i="3"/>
  <c r="H19" i="3"/>
  <c r="G12" i="3"/>
  <c r="H12" i="3"/>
  <c r="J12" i="3"/>
  <c r="L12" i="3"/>
  <c r="G22" i="3"/>
  <c r="H22" i="3"/>
  <c r="G2" i="3"/>
  <c r="H2" i="3"/>
  <c r="I2" i="3"/>
  <c r="G4" i="3"/>
  <c r="H4" i="3"/>
  <c r="G9" i="3"/>
  <c r="H9" i="3"/>
  <c r="G18" i="3"/>
  <c r="H18" i="3"/>
  <c r="G17" i="3"/>
  <c r="H17" i="3"/>
  <c r="G10" i="3"/>
  <c r="H10" i="3"/>
  <c r="P14" i="3"/>
  <c r="G6" i="3"/>
  <c r="H6" i="3"/>
  <c r="I13" i="1"/>
  <c r="O26" i="3"/>
  <c r="G15" i="3"/>
  <c r="H15" i="3"/>
  <c r="J15" i="3"/>
  <c r="L15" i="3"/>
  <c r="G24" i="3"/>
  <c r="H24" i="3"/>
  <c r="G26" i="3"/>
  <c r="H26" i="3"/>
  <c r="I26" i="3"/>
  <c r="G23" i="3"/>
  <c r="H23" i="3"/>
  <c r="J23" i="3"/>
  <c r="L23" i="3"/>
  <c r="N27" i="3"/>
  <c r="O27" i="3"/>
  <c r="O20" i="3"/>
  <c r="N20" i="3"/>
  <c r="G27" i="3"/>
  <c r="H27" i="3"/>
  <c r="J27" i="3"/>
  <c r="L27" i="3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/>
  <c r="G5" i="3"/>
  <c r="H5" i="3"/>
  <c r="G8" i="3"/>
  <c r="H8" i="3"/>
  <c r="G14" i="3"/>
  <c r="H14" i="3"/>
  <c r="G3" i="3"/>
  <c r="H3" i="3"/>
  <c r="G11" i="3"/>
  <c r="H11" i="3"/>
  <c r="T28" i="3"/>
  <c r="U28" i="3"/>
  <c r="I20" i="1"/>
  <c r="I24" i="1"/>
  <c r="S25" i="3"/>
  <c r="T25" i="3"/>
  <c r="I25" i="3"/>
  <c r="J25" i="3"/>
  <c r="L25" i="3"/>
  <c r="J29" i="3"/>
  <c r="L29" i="3"/>
  <c r="I29" i="3"/>
  <c r="S29" i="3"/>
  <c r="T29" i="3"/>
  <c r="I28" i="1"/>
  <c r="J2" i="3"/>
  <c r="L2" i="3"/>
  <c r="I16" i="1"/>
  <c r="V28" i="3"/>
  <c r="P28" i="3"/>
  <c r="Q28" i="3"/>
  <c r="I28" i="3"/>
  <c r="J28" i="3"/>
  <c r="L28" i="3"/>
  <c r="I16" i="3"/>
  <c r="I21" i="3"/>
  <c r="I27" i="3"/>
  <c r="I12" i="3"/>
  <c r="J13" i="3"/>
  <c r="L13" i="3"/>
  <c r="Q26" i="3"/>
  <c r="P26" i="3"/>
  <c r="I32" i="1"/>
  <c r="I15" i="1"/>
  <c r="I15" i="3"/>
  <c r="J26" i="3"/>
  <c r="I23" i="3"/>
  <c r="Q20" i="3"/>
  <c r="P20" i="3"/>
  <c r="I18" i="1"/>
  <c r="I21" i="1"/>
  <c r="P27" i="3"/>
  <c r="Q27" i="3"/>
  <c r="I27" i="1"/>
  <c r="I11" i="3"/>
  <c r="J11" i="3"/>
  <c r="L11" i="3"/>
  <c r="I4" i="3"/>
  <c r="J4" i="3"/>
  <c r="L4" i="3"/>
  <c r="I20" i="3"/>
  <c r="J20" i="3"/>
  <c r="L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K27" i="3"/>
  <c r="Q15" i="3"/>
  <c r="P15" i="3"/>
  <c r="Q9" i="3"/>
  <c r="P9" i="3"/>
  <c r="K16" i="3"/>
  <c r="K23" i="3"/>
  <c r="K12" i="3"/>
  <c r="I24" i="3"/>
  <c r="J24" i="3"/>
  <c r="L24" i="3"/>
  <c r="I10" i="3"/>
  <c r="J10" i="3"/>
  <c r="L10" i="3"/>
  <c r="J18" i="3"/>
  <c r="L18" i="3"/>
  <c r="I18" i="3"/>
  <c r="J6" i="3"/>
  <c r="L6" i="3"/>
  <c r="I6" i="3"/>
  <c r="I8" i="3"/>
  <c r="J8" i="3"/>
  <c r="L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L7" i="3"/>
  <c r="I7" i="3"/>
  <c r="I3" i="3"/>
  <c r="J3" i="3"/>
  <c r="L3" i="3"/>
  <c r="I22" i="3"/>
  <c r="J22" i="3"/>
  <c r="L22" i="3"/>
  <c r="I19" i="3"/>
  <c r="J19" i="3"/>
  <c r="L19" i="3"/>
  <c r="J9" i="3"/>
  <c r="L9" i="3"/>
  <c r="I9" i="3"/>
  <c r="I17" i="3"/>
  <c r="J17" i="3"/>
  <c r="L17" i="3"/>
  <c r="I14" i="3"/>
  <c r="J14" i="3"/>
  <c r="L14" i="3"/>
  <c r="I5" i="3"/>
  <c r="J5" i="3"/>
  <c r="L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K21" i="3"/>
  <c r="I34" i="1"/>
  <c r="K26" i="3"/>
  <c r="L26" i="3"/>
  <c r="K25" i="3"/>
  <c r="G35" i="1"/>
  <c r="U25" i="3"/>
  <c r="V25" i="3"/>
  <c r="U29" i="3"/>
  <c r="V29" i="3"/>
  <c r="G39" i="1"/>
  <c r="K29" i="3"/>
  <c r="K2" i="3"/>
  <c r="G37" i="1"/>
  <c r="J38" i="1"/>
  <c r="K38" i="1"/>
  <c r="I38" i="1"/>
  <c r="K28" i="3"/>
  <c r="K13" i="3"/>
  <c r="G23" i="1"/>
  <c r="G36" i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K9" i="3"/>
  <c r="K7" i="3"/>
  <c r="V26" i="3"/>
  <c r="U26" i="3"/>
  <c r="U4" i="3"/>
  <c r="V4" i="3"/>
  <c r="K6" i="3"/>
  <c r="K18" i="3"/>
  <c r="V19" i="3"/>
  <c r="U19" i="3"/>
  <c r="V18" i="3"/>
  <c r="U18" i="3"/>
  <c r="U27" i="3"/>
  <c r="V27" i="3"/>
  <c r="U6" i="3"/>
  <c r="V6" i="3"/>
  <c r="V13" i="3"/>
  <c r="U13" i="3"/>
  <c r="K5" i="3"/>
  <c r="K14" i="3"/>
  <c r="K17" i="3"/>
  <c r="K19" i="3"/>
  <c r="K22" i="3"/>
  <c r="K3" i="3"/>
  <c r="U24" i="3"/>
  <c r="V24" i="3"/>
  <c r="U10" i="3"/>
  <c r="V10" i="3"/>
  <c r="V17" i="3"/>
  <c r="U17" i="3"/>
  <c r="K8" i="3"/>
  <c r="K10" i="3"/>
  <c r="K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K20" i="3"/>
  <c r="K4" i="3"/>
  <c r="K11" i="3"/>
  <c r="I17" i="1"/>
  <c r="I31" i="1"/>
  <c r="I19" i="1"/>
  <c r="J24" i="1"/>
  <c r="K24" i="1"/>
  <c r="J35" i="1"/>
  <c r="K35" i="1"/>
  <c r="J39" i="1"/>
  <c r="K39" i="1"/>
  <c r="G16" i="1"/>
  <c r="J33" i="1"/>
  <c r="K33" i="1"/>
  <c r="G32" i="1"/>
  <c r="G38" i="1"/>
  <c r="J29" i="1"/>
  <c r="K29" i="1"/>
  <c r="J14" i="1"/>
  <c r="K14" i="1"/>
  <c r="J15" i="1"/>
  <c r="K15" i="1"/>
  <c r="J18" i="1"/>
  <c r="K18" i="1"/>
  <c r="J12" i="1"/>
  <c r="K12" i="1"/>
  <c r="J25" i="1"/>
  <c r="K25" i="1"/>
  <c r="J32" i="1"/>
  <c r="K32" i="1"/>
  <c r="J19" i="1"/>
  <c r="K19" i="1"/>
  <c r="G29" i="1"/>
  <c r="J31" i="1"/>
  <c r="K31" i="1"/>
  <c r="J21" i="1"/>
  <c r="K21" i="1"/>
  <c r="J30" i="1"/>
  <c r="K30" i="1"/>
  <c r="J22" i="1"/>
  <c r="K22" i="1"/>
  <c r="J17" i="1"/>
  <c r="K17" i="1"/>
  <c r="J13" i="1"/>
  <c r="K13" i="1"/>
  <c r="J20" i="1"/>
  <c r="K20" i="1"/>
  <c r="J34" i="1"/>
  <c r="K34" i="1"/>
  <c r="J23" i="1"/>
  <c r="K23" i="1"/>
  <c r="J16" i="1"/>
  <c r="K16" i="1"/>
  <c r="J37" i="1"/>
  <c r="K37" i="1"/>
  <c r="J36" i="1"/>
  <c r="K36" i="1"/>
  <c r="G19" i="1"/>
  <c r="G21" i="1"/>
  <c r="G24" i="1"/>
  <c r="G27" i="1"/>
  <c r="G28" i="1"/>
  <c r="G34" i="1"/>
  <c r="H19" i="1"/>
  <c r="J26" i="1"/>
  <c r="K26" i="1"/>
  <c r="J27" i="1"/>
  <c r="K27" i="1"/>
  <c r="J28" i="1"/>
  <c r="K28" i="1"/>
  <c r="H28" i="1"/>
  <c r="C22" i="2"/>
  <c r="C27" i="2"/>
  <c r="C6" i="2"/>
  <c r="C18" i="2"/>
  <c r="C26" i="2"/>
  <c r="C9" i="2"/>
  <c r="C14" i="2"/>
  <c r="C23" i="2"/>
  <c r="C15" i="2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<sst xmlns="http://schemas.openxmlformats.org/spreadsheetml/2006/main" count="183" uniqueCount="126">
  <si>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</si>
  <si>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</si>
  <si>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</si>
  <si>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</si>
  <si>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</si>
  <si>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</si>
  <si>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</si>
  <si>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</si>
  <si>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</si>
  <si>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</si>
  <si>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</si>
  <si>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</si>
  <si>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</si>
  <si>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</si>
  <si>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</si>
  <si>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</si>
  <si>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</si>
  <si>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</si>
  <si>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</si>
  <si>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</si>
  <si>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</si>
  <si>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</si>
  <si>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</si>
  <si>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</si>
  <si>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</si>
  <si>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</si>
  <si>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</si>
  <si>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</si>
  <si>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</si>
  <si>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</si>
  <si>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</si>
  <si>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</si>
  <si>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</si>
  <si>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</si>
  <si>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</si>
  <si>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</si>
  <si>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</si>
  <si>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</si>
  <si>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</si>
  <si>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</si>
  <si>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</si>
  <si>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</si>
  <si>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</si>
  <si>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</si>
  <si>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</si>
  <si>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</si>
  <si>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</si>
  <si>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</si>
  <si>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</si>
  <si>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</si>
  <si>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</si>
  <si>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</si>
  <si>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</si>
  <si>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</si>
  <si>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</si>
  <si>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</si>
  <si>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</si>
  <si>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</si>
  <si>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</si>
  <si>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</si>
  <si>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</si>
  <si>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</si>
  <si>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</si>
  <si>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</si>
  <si>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</si>
  <si>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</si>
  <si>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</si>
  <si>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</si>
  <si>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</si>
  <si>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</si>
  <si>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</si>
  <si>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</si>
  <si>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</si>
  <si>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</si>
  <si>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</si>
  <si>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</si>
  <si>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</si>
  <si>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</si>
  <si>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</si>
  <si>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</si>
  <si>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</si>
  <si>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</si>
  <si>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</si>
  <si>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</si>
  <si>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</si>
  <si>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</si>
  <si>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</si>
  <si>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</si>
  <si>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</si>
  <si>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</si>
  <si>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</si>
  <si>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</si>
  <si>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</si>
  <si>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</si>
  <si>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</si>
  <si>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</si>
  <si>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</si>
  <si>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</si>
  <si>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</si>
  <si>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</si>
  <si>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</si>
  <si>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</si>
  <si>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</si>
  <si>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</si>
  <si>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</si>
  <si>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</si>
  <si>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</si>
  <si>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</si>
  <si>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</si>
  <si>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</si>
  <si>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</si>
  <si>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</si>
  <si>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</si>
  <si>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</si>
  <si>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</si>
  <si>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</si>
  <si>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</si>
  <si>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</si>
  <si>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</si>
  <si>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</si>
  <si>
    <t>Gilberg</t>
  </si>
  <si>
    <t>Snehvide</t>
  </si>
  <si>
    <t>Certifikat</t>
  </si>
  <si>
    <t>#certifikat</t>
  </si>
  <si>
    <t>beregnet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</si>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</sst>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Border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39"/>
  <sheetViews>
    <sheetView tabSelected="1" zoomScaleNormal="100" workbookViewId="0" xr3:uid="{AEA406A1-0E4B-5B11-9CD5-51D6E497D94C}">
      <selection activeCell="H36" sqref="H36"/>
    </sheetView>
  </sheetViews>
  <sheetFormatPr defaultColWidth="9.16796875" defaultRowHeight="12.75" customHeight="1" x14ac:dyDescent="0.15"/>
  <cols>
    <col min="1" max="1" width="15.5078125" customWidth="1"/>
    <col min="2" max="2" width="18.609375" customWidth="1"/>
    <col min="3" max="3" width="9.4375" style="80" bestFit="1" customWidth="1"/>
    <col min="4" max="4" width="7.55078125" bestFit="1" customWidth="1"/>
    <col min="5" max="5" width="19.6875" customWidth="1"/>
    <col min="6" max="6" width="9.9765625" customWidth="1"/>
    <col min="7" max="7" width="12" customWidth="1"/>
    <col min="8" max="8" width="14.0234375" customWidth="1"/>
    <col min="9" max="9" width="9.84375" customWidth="1"/>
    <col min="10" max="11" width="9.16796875" customWidth="1"/>
    <col min="13" max="13" width="28.453125" bestFit="1" customWidth="1"/>
  </cols>
  <sheetData>
    <row r="1" spans="1:14" ht="15" customHeight="1" x14ac:dyDescent="0.15">
      <c r="A1" s="1"/>
      <c r="B1" s="1"/>
      <c r="C1" s="79"/>
      <c r="F1" s="1"/>
      <c r="H1" s="1"/>
      <c r="I1" s="1"/>
    </row>
    <row r="2" spans="1:14" ht="13.5" thickBot="1" x14ac:dyDescent="0.2">
      <c r="A2" s="2" t="s">
        <v>12</v>
      </c>
      <c r="B2" s="78">
        <v>43355</v>
      </c>
      <c r="C2" s="79"/>
      <c r="D2" s="30"/>
      <c r="E2" s="4" t="s">
        <v>97</v>
      </c>
      <c r="F2" s="46">
        <v>0.80208333333333337</v>
      </c>
      <c r="G2" s="5" t="s">
        <v>16</v>
      </c>
      <c r="H2" s="47">
        <v>1.9</v>
      </c>
      <c r="I2" s="52" t="s">
        <v>54</v>
      </c>
      <c r="J2" s="3"/>
    </row>
    <row r="3" spans="1:14" x14ac:dyDescent="0.15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15">
      <c r="A4" s="2" t="s">
        <v>55</v>
      </c>
      <c r="B4" s="44">
        <v>713.2</v>
      </c>
      <c r="D4" s="25"/>
      <c r="E4" s="86" t="s">
        <v>20</v>
      </c>
      <c r="F4" s="87"/>
      <c r="G4" s="7"/>
      <c r="H4" s="88" t="s">
        <v>69</v>
      </c>
      <c r="I4" s="87"/>
      <c r="J4" s="3"/>
      <c r="M4" s="40" t="s">
        <v>101</v>
      </c>
    </row>
    <row r="5" spans="1:14" x14ac:dyDescent="0.15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">
      <c r="A6" s="2" t="s">
        <v>64</v>
      </c>
      <c r="B6" s="45">
        <v>6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15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15">
      <c r="A8" s="89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15">
      <c r="A9" s="90"/>
      <c r="B9" s="74">
        <v>43228</v>
      </c>
      <c r="C9" s="79"/>
      <c r="D9" s="24"/>
      <c r="E9" s="11"/>
      <c r="F9" s="11"/>
      <c r="H9" s="11"/>
      <c r="I9" s="11"/>
    </row>
    <row r="10" spans="1:14" x14ac:dyDescent="0.15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15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15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774.4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1.7025462962962961E-2</v>
      </c>
      <c r="J12" s="19">
        <f>IF((Beregninger!M2&gt;1),TIME(Beregninger!S2,Beregninger!U2,Beregninger!V2),"  ")</f>
        <v>0</v>
      </c>
      <c r="K12" s="19">
        <f>IF((Beregninger!M2&gt;1),(J12+$F$2),"  ")</f>
        <v>0.80208333333333337</v>
      </c>
    </row>
    <row r="13" spans="1:14" hidden="1" x14ac:dyDescent="0.15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717.2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1.577546296296296E-2</v>
      </c>
      <c r="J13" s="19">
        <f>IF((Beregninger!M3&gt;1),TIME(Beregninger!S3,Beregninger!U3,Beregninger!V3),"  ")</f>
        <v>0</v>
      </c>
      <c r="K13" s="19">
        <f>IF((Beregninger!M3&gt;1),(J13+$F$2),"  ")</f>
        <v>0.80208333333333337</v>
      </c>
    </row>
    <row r="14" spans="1:14" hidden="1" x14ac:dyDescent="0.15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756.2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1.6631944444444446E-2</v>
      </c>
      <c r="J14" s="19">
        <f>IF((Beregninger!M4&gt;1),TIME(Beregninger!S4,Beregninger!U4,Beregninger!V4),"  ")</f>
        <v>0</v>
      </c>
      <c r="K14" s="19">
        <f>IF((Beregninger!M4&gt;1),(J14+$F$2),"  ")</f>
        <v>0.80208333333333337</v>
      </c>
    </row>
    <row r="15" spans="1:14" hidden="1" x14ac:dyDescent="0.15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733.6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1.6134259259259261E-2</v>
      </c>
      <c r="J15" s="19">
        <f>IF((Beregninger!M5&gt;1),TIME(Beregninger!S5,Beregninger!U5,Beregninger!V5),"  ")</f>
        <v>0</v>
      </c>
      <c r="K15" s="19">
        <f>IF((Beregninger!M5&gt;1),(J15+$F$2),"  ")</f>
        <v>0.80208333333333337</v>
      </c>
    </row>
    <row r="16" spans="1:14" hidden="1" x14ac:dyDescent="0.15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694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1.5266203703703705E-2</v>
      </c>
      <c r="J16" s="19">
        <f>IF((Beregninger!M6&gt;1),TIME(Beregninger!S6,Beregninger!U6,Beregninger!V6),"  ")</f>
        <v>4.1666666666666669E-4</v>
      </c>
      <c r="K16" s="19">
        <f>IF((Beregninger!M6&gt;1),(J16+$F$2),"  ")</f>
        <v>0.80249999999999999</v>
      </c>
      <c r="M16" s="29"/>
      <c r="N16" s="29"/>
    </row>
    <row r="17" spans="1:14" hidden="1" x14ac:dyDescent="0.15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724.2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1.5925925925925927E-2</v>
      </c>
      <c r="J17" s="19">
        <f>IF((Beregninger!M7&gt;1),TIME(Beregninger!S7,Beregninger!U7,Beregninger!V7),"  ")</f>
        <v>0</v>
      </c>
      <c r="K17" s="19">
        <f>IF((Beregninger!M7&gt;1),(J17+$F$2),"  ")</f>
        <v>0.80208333333333337</v>
      </c>
      <c r="N17" s="29"/>
    </row>
    <row r="18" spans="1:14" hidden="1" x14ac:dyDescent="0.15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704.4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1.5486111111111112E-2</v>
      </c>
      <c r="J18" s="19">
        <f>IF((Beregninger!M8&gt;1),TIME(Beregninger!S8,Beregninger!U8,Beregninger!V8),"  ")</f>
        <v>1.9675925925925926E-4</v>
      </c>
      <c r="K18" s="19">
        <f>IF((Beregninger!M8&gt;1),(J18+$F$2),"  ")</f>
        <v>0.80228009259259259</v>
      </c>
      <c r="N18" s="29"/>
    </row>
    <row r="19" spans="1:14" x14ac:dyDescent="0.15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621.6</v>
      </c>
      <c r="E19" s="27">
        <v>0.82087962962962957</v>
      </c>
      <c r="F19" s="27">
        <f t="shared" si="0"/>
        <v>1.87962962962962E-2</v>
      </c>
      <c r="G19" s="27">
        <f>IF((E19&gt;$F$2),TIME(Beregninger!I9,Beregninger!K9,Beregninger!L9),"  ")</f>
        <v>2.0810185185185185E-2</v>
      </c>
      <c r="H19" s="20">
        <f t="shared" si="1"/>
        <v>2</v>
      </c>
      <c r="I19" s="19">
        <f>IF((Beregninger!M9&gt;1),TIME(Beregninger!N9,Beregninger!P9,Beregninger!Q9),"  ")</f>
        <v>1.3668981481481482E-2</v>
      </c>
      <c r="J19" s="19">
        <f>IF((Beregninger!M9&gt;1),TIME(Beregninger!S9,Beregninger!U9,Beregninger!V9),"  ")</f>
        <v>2.0138888888888888E-3</v>
      </c>
      <c r="K19" s="19">
        <f>IF((Beregninger!M9&gt;1),(J19+$F$2),"  ")</f>
        <v>0.80409722222222224</v>
      </c>
      <c r="M19" s="29"/>
      <c r="N19" s="29"/>
    </row>
    <row r="20" spans="1:14" hidden="1" x14ac:dyDescent="0.15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593.4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1.3043981481481483E-2</v>
      </c>
      <c r="J20" s="19">
        <f>IF((Beregninger!M10&gt;1),TIME(Beregninger!S10,Beregninger!U10,Beregninger!V10),"  ")</f>
        <v>2.6388888888888885E-3</v>
      </c>
      <c r="K20" s="19">
        <f>IF((Beregninger!M10&gt;1),(J20+$F$2),"  ")</f>
        <v>0.80472222222222223</v>
      </c>
      <c r="N20" s="29"/>
    </row>
    <row r="21" spans="1:14" hidden="1" x14ac:dyDescent="0.15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646.6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1.4224537037037037E-2</v>
      </c>
      <c r="J21" s="19">
        <f>IF((Beregninger!M11&gt;1),TIME(Beregninger!S11,Beregninger!U11,Beregninger!V11),"  ")</f>
        <v>1.4699074074074074E-3</v>
      </c>
      <c r="K21" s="19">
        <f>IF((Beregninger!M11&gt;1),(J21+$F$2),"  ")</f>
        <v>0.80355324074074075</v>
      </c>
      <c r="M21" s="29"/>
      <c r="N21" s="29"/>
    </row>
    <row r="22" spans="1:14" hidden="1" x14ac:dyDescent="0.15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645.4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1.4189814814814815E-2</v>
      </c>
      <c r="J22" s="19">
        <f>IF((Beregninger!M12&gt;1),TIME(Beregninger!S12,Beregninger!U12,Beregninger!V12),"  ")</f>
        <v>1.4930555555555556E-3</v>
      </c>
      <c r="K22" s="19">
        <f>IF((Beregninger!M12&gt;1),(J22+$F$2),"  ")</f>
        <v>0.80357638888888894</v>
      </c>
      <c r="N22" s="29"/>
    </row>
    <row r="23" spans="1:14" x14ac:dyDescent="0.15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531.6</v>
      </c>
      <c r="E23" s="27"/>
      <c r="F23" s="27" t="str">
        <f t="shared" si="0"/>
        <v xml:space="preserve">  </v>
      </c>
      <c r="G23" s="27" t="str">
        <f>IF((E23&gt;$F$2),TIME(Beregninger!I13,Beregninger!K13,Beregninger!L13),"  ")</f>
        <v xml:space="preserve">  </v>
      </c>
      <c r="H23" s="20" t="str">
        <f t="shared" si="1"/>
        <v>DNS</v>
      </c>
      <c r="I23" s="19">
        <f>IF((Beregninger!M13&gt;1),TIME(Beregninger!N13,Beregninger!P13,Beregninger!Q13),"  ")</f>
        <v>1.1689814814814814E-2</v>
      </c>
      <c r="J23" s="19">
        <f>IF((Beregninger!M13&gt;1),TIME(Beregninger!S13,Beregninger!U13,Beregninger!V13),"  ")</f>
        <v>3.9930555555555561E-3</v>
      </c>
      <c r="K23" s="19">
        <f>IF((Beregninger!M13&gt;1),(J23+$F$2),"  ")</f>
        <v>0.80607638888888888</v>
      </c>
      <c r="N23" s="29"/>
    </row>
    <row r="24" spans="1:14" x14ac:dyDescent="0.15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616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5">
        <f>IF((Beregninger!M14&gt;1),TIME(Beregninger!N14,Beregninger!P14,Beregninger!Q14),"  ")</f>
        <v>1.3541666666666667E-2</v>
      </c>
      <c r="J24" s="75">
        <f>IF((Beregninger!M14&gt;1),TIME(Beregninger!S14,Beregninger!U14,Beregninger!V14),"  ")</f>
        <v>2.1412037037037038E-3</v>
      </c>
      <c r="K24" s="75">
        <f>IF((Beregninger!M14&gt;1),(J24+$F$2),"  ")</f>
        <v>0.80422453703703711</v>
      </c>
      <c r="N24" s="29"/>
    </row>
    <row r="25" spans="1:14" x14ac:dyDescent="0.15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595.79999999999995</v>
      </c>
      <c r="E25" s="53"/>
      <c r="F25" s="27" t="str">
        <f t="shared" si="0"/>
        <v xml:space="preserve">  </v>
      </c>
      <c r="G25" s="27" t="str">
        <f>IF((E25&gt;$F$2),TIME(Beregninger!I15,Beregninger!K15,Beregninger!L15),"  ")</f>
        <v xml:space="preserve">  </v>
      </c>
      <c r="H25" s="20" t="str">
        <f t="shared" si="1"/>
        <v>DNS</v>
      </c>
      <c r="I25" s="19">
        <f>IF((Beregninger!M15&gt;1),TIME(Beregninger!N15,Beregninger!P15,Beregninger!Q15),"  ")</f>
        <v>1.3101851851851852E-2</v>
      </c>
      <c r="J25" s="19">
        <f>IF((Beregninger!M15&gt;1),TIME(Beregninger!S15,Beregninger!U15,Beregninger!V15),"  ")</f>
        <v>2.5810185185185185E-3</v>
      </c>
      <c r="K25" s="19">
        <f>IF((Beregninger!M15&gt;1),(J25+$F$2),"  ")</f>
        <v>0.80466435185185192</v>
      </c>
      <c r="M25" s="29"/>
      <c r="N25" s="29"/>
    </row>
    <row r="26" spans="1:14" hidden="1" x14ac:dyDescent="0.15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662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1.4560185185185183E-2</v>
      </c>
      <c r="J26" s="19">
        <f>IF((Beregninger!M16&gt;1),TIME(Beregninger!S16,Beregninger!U16,Beregninger!V16),"  ")</f>
        <v>1.1226851851851851E-3</v>
      </c>
      <c r="K26" s="19">
        <f>IF((Beregninger!M16&gt;1),(J26+$F$2),"  ")</f>
        <v>0.80320601851851858</v>
      </c>
      <c r="N26" s="29"/>
    </row>
    <row r="27" spans="1:14" hidden="1" x14ac:dyDescent="0.15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685.8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1.5081018518518516E-2</v>
      </c>
      <c r="J27" s="19">
        <f>IF((Beregninger!M17&gt;1),TIME(Beregninger!S17,Beregninger!U17,Beregninger!V17),"  ")</f>
        <v>6.018518518518519E-4</v>
      </c>
      <c r="K27" s="19">
        <f>IF((Beregninger!M17&gt;1),(J27+$F$2),"  ")</f>
        <v>0.80268518518518517</v>
      </c>
      <c r="N27" s="29"/>
    </row>
    <row r="28" spans="1:14" x14ac:dyDescent="0.15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577.79999999999995</v>
      </c>
      <c r="E28" s="54">
        <v>0.81741898148148151</v>
      </c>
      <c r="F28" s="27">
        <f t="shared" si="0"/>
        <v>1.533564814814814E-2</v>
      </c>
      <c r="G28" s="27">
        <f>IF((E28&gt;$F$2),TIME(Beregninger!I18,Beregninger!K18,Beregninger!L18),"  ")</f>
        <v>1.8310185185185186E-2</v>
      </c>
      <c r="H28" s="20">
        <f t="shared" si="1"/>
        <v>1</v>
      </c>
      <c r="I28" s="19">
        <f>IF((Beregninger!M18&gt;1),TIME(Beregninger!N18,Beregninger!P18,Beregninger!Q18),"  ")</f>
        <v>1.2708333333333334E-2</v>
      </c>
      <c r="J28" s="19">
        <f>IF((Beregninger!M18&gt;1),TIME(Beregninger!S18,Beregninger!U18,Beregninger!V18),"  ")</f>
        <v>2.9745370370370373E-3</v>
      </c>
      <c r="K28" s="19">
        <f>IF((Beregninger!M18&gt;1),(J28+$F$2),"  ")</f>
        <v>0.80505787037037035</v>
      </c>
      <c r="N28" s="29"/>
    </row>
    <row r="29" spans="1:14" hidden="1" x14ac:dyDescent="0.15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576.6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1.2685185185185183E-2</v>
      </c>
      <c r="J29" s="19">
        <f>IF((Beregninger!M19&gt;1),TIME(Beregninger!S19,Beregninger!U19,Beregninger!V19),"  ")</f>
        <v>3.0092592592592588E-3</v>
      </c>
      <c r="K29" s="19">
        <f>IF((Beregninger!M19&gt;1),(J29+$F$2),"  ")</f>
        <v>0.80509259259259258</v>
      </c>
      <c r="N29" s="29"/>
    </row>
    <row r="30" spans="1:14" hidden="1" x14ac:dyDescent="0.15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570.79999999999995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1.255787037037037E-2</v>
      </c>
      <c r="J30" s="19">
        <f>IF((Beregninger!M20&gt;1),TIME(Beregninger!S20,Beregninger!U20,Beregninger!V20),"  ")</f>
        <v>3.1365740740740742E-3</v>
      </c>
      <c r="K30" s="19">
        <f>IF((Beregninger!M20&gt;1),(J30+$F$2),"  ")</f>
        <v>0.80521990740740745</v>
      </c>
      <c r="N30" s="29"/>
    </row>
    <row r="31" spans="1:14" x14ac:dyDescent="0.15">
      <c r="A31" s="37" t="s">
        <v>121</v>
      </c>
      <c r="B31" s="2" t="str">
        <f>IF((D31&gt;0.5),Måltal!B21,"     ")</f>
        <v>H-båd</v>
      </c>
      <c r="C31" s="82">
        <v>385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713.2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1.5682870370370371E-2</v>
      </c>
      <c r="J31" s="19">
        <f>IF((Beregninger!M21&gt;1),TIME(Beregninger!S21,Beregninger!U21,Beregninger!V21),"  ")</f>
        <v>0</v>
      </c>
      <c r="K31" s="19">
        <f>IF((Beregninger!M21&gt;1),(J31+$F$2),"  ")</f>
        <v>0.80208333333333337</v>
      </c>
      <c r="N31" s="29"/>
    </row>
    <row r="32" spans="1:14" ht="12.75" customHeight="1" x14ac:dyDescent="0.15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713.2</v>
      </c>
      <c r="E32" s="27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tr">
        <f t="shared" si="1"/>
        <v>DNS</v>
      </c>
      <c r="I32" s="19">
        <f>IF((Beregninger!M22&gt;1),TIME(Beregninger!N22,Beregninger!P22,Beregninger!Q22),"  ")</f>
        <v>1.5682870370370371E-2</v>
      </c>
      <c r="J32" s="19">
        <f>IF((Beregninger!M22&gt;1),TIME(Beregninger!S22,Beregninger!U22,Beregninger!V22),"  ")</f>
        <v>0</v>
      </c>
      <c r="K32" s="19">
        <f>IF((Beregninger!M22&gt;1),(J32+$F$2),"  ")</f>
        <v>0.80208333333333337</v>
      </c>
      <c r="M32" s="29"/>
      <c r="N32" s="29"/>
    </row>
    <row r="33" spans="1:14" ht="12.75" customHeight="1" x14ac:dyDescent="0.15">
      <c r="A33" s="37" t="str">
        <f>IF((D33&gt;0.5),Måltal!A23,"    ")</f>
        <v>Den røde løber</v>
      </c>
      <c r="B33" s="2" t="str">
        <f>IF((D33&gt;0.5),Måltal!B23,"     ")</f>
        <v>H-båd</v>
      </c>
      <c r="C33" s="82">
        <v>94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713.2</v>
      </c>
      <c r="E33" s="27"/>
      <c r="F33" s="27" t="str">
        <f t="shared" si="0"/>
        <v xml:space="preserve">  </v>
      </c>
      <c r="G33" s="27" t="str">
        <f>IF((E33&gt;$F$2),TIME(Beregninger!I23,Beregninger!K23,Beregninger!L23),"  ")</f>
        <v xml:space="preserve">  </v>
      </c>
      <c r="H33" s="20" t="str">
        <f t="shared" si="1"/>
        <v>DNS</v>
      </c>
      <c r="I33" s="19">
        <f>IF((Beregninger!M23&gt;1),TIME(Beregninger!N23,Beregninger!P23,Beregninger!Q23),"  ")</f>
        <v>1.5682870370370371E-2</v>
      </c>
      <c r="J33" s="19">
        <f>IF((Beregninger!M23&gt;1),TIME(Beregninger!S23,Beregninger!U23,Beregninger!V23),"  ")</f>
        <v>0</v>
      </c>
      <c r="K33" s="19">
        <f>IF((Beregninger!M23&gt;1),(J33+$F$2),"  ")</f>
        <v>0.80208333333333337</v>
      </c>
      <c r="M33" s="29"/>
      <c r="N33" s="29"/>
    </row>
    <row r="34" spans="1:14" ht="12.75" customHeight="1" x14ac:dyDescent="0.15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713.2</v>
      </c>
      <c r="E34" s="55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">
        <v>125</v>
      </c>
      <c r="I34" s="19">
        <f>IF((Beregninger!M24&gt;1),TIME(Beregninger!N24,Beregninger!P24,Beregninger!Q24),"  ")</f>
        <v>1.5682870370370371E-2</v>
      </c>
      <c r="J34" s="19">
        <f>IF((Beregninger!M24&gt;1),TIME(Beregninger!S24,Beregninger!U24,Beregninger!V24),"  ")</f>
        <v>0</v>
      </c>
      <c r="K34" s="19">
        <f>IF((Beregninger!M24&gt;1),(J34+$F$2),"  ")</f>
        <v>0.80208333333333337</v>
      </c>
      <c r="M34" s="29"/>
      <c r="N34" s="29"/>
    </row>
    <row r="35" spans="1:14" ht="12.75" customHeight="1" x14ac:dyDescent="0.15">
      <c r="A35" s="37" t="str">
        <f>IF((D35&gt;0.5),Måltal!A25,"    ")</f>
        <v>Fru Brøgger</v>
      </c>
      <c r="B35" s="2" t="str">
        <f>IF((D35&gt;0.5),Måltal!B25,"     ")</f>
        <v>H-båd</v>
      </c>
      <c r="C35" s="82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713.2</v>
      </c>
      <c r="E35" s="56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1.5682870370370371E-2</v>
      </c>
      <c r="J35" s="19">
        <f>IF((Beregninger!M25&gt;1),TIME(Beregninger!S25,Beregninger!U25,Beregninger!V25),"  ")</f>
        <v>0</v>
      </c>
      <c r="K35" s="19">
        <f>IF((Beregninger!M25&gt;1),(J35+$F$2),"  ")</f>
        <v>0.80208333333333337</v>
      </c>
      <c r="M35" s="29"/>
      <c r="N35" s="29"/>
    </row>
    <row r="36" spans="1:14" ht="12.75" customHeight="1" x14ac:dyDescent="0.15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648</v>
      </c>
      <c r="E36" s="57"/>
      <c r="F36" s="27" t="str">
        <f t="shared" si="0"/>
        <v xml:space="preserve">  </v>
      </c>
      <c r="G36" s="27" t="str">
        <f>IF((E36&gt;$F$2),TIME(Beregninger!I26,Beregninger!K26,Beregninger!L26),"  ")</f>
        <v xml:space="preserve">  </v>
      </c>
      <c r="H36" s="20" t="str">
        <f t="shared" si="1"/>
        <v>DNS</v>
      </c>
      <c r="I36" s="19">
        <f>IF((Beregninger!M26&gt;1),TIME(Beregninger!N26,Beregninger!P26,Beregninger!Q26),"  ")</f>
        <v>1.4247685185185184E-2</v>
      </c>
      <c r="J36" s="19">
        <f>IF((Beregninger!M26&gt;1),TIME(Beregninger!S26,Beregninger!U26,Beregninger!V26),"  ")</f>
        <v>1.4351851851851854E-3</v>
      </c>
      <c r="K36" s="19">
        <f>IF((Beregninger!M26&gt;1),(J36+$F$2),"  ")</f>
        <v>0.80351851851851852</v>
      </c>
      <c r="N36" s="29"/>
    </row>
    <row r="37" spans="1:14" ht="12.75" hidden="1" customHeight="1" x14ac:dyDescent="0.15">
      <c r="A37" s="37" t="str">
        <f>IF((D37&gt;0.5),Måltal!A27,"    ")</f>
        <v>Havblik</v>
      </c>
      <c r="B37" s="2" t="str">
        <f>IF((D37&gt;0.5),Måltal!B27,"     ")</f>
        <v>Scan-kap 99</v>
      </c>
      <c r="C37" s="8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652.4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1.4351851851851852E-2</v>
      </c>
      <c r="J37" s="19">
        <f>IF((Beregninger!M27&gt;1),TIME(Beregninger!S27,Beregninger!U27,Beregninger!V27),"  ")</f>
        <v>1.3425925925925925E-3</v>
      </c>
      <c r="K37" s="19">
        <f>IF((Beregninger!M27&gt;1),(J37+$F$2),"  ")</f>
        <v>0.80342592592592599</v>
      </c>
      <c r="L37" t="s">
        <v>119</v>
      </c>
    </row>
    <row r="38" spans="1:14" ht="12.75" hidden="1" customHeight="1" x14ac:dyDescent="0.15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573.20000000000005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1.2604166666666666E-2</v>
      </c>
      <c r="J38" s="19">
        <f>IF((Beregninger!M28&gt;1),TIME(Beregninger!S28,Beregninger!U28,Beregninger!V28),"  ")</f>
        <v>3.0787037037037037E-3</v>
      </c>
      <c r="K38" s="19">
        <f>IF((Beregninger!M28&gt;1),(J38+$F$2),"  ")</f>
        <v>0.80516203703703704</v>
      </c>
    </row>
    <row r="39" spans="1:14" ht="12.75" hidden="1" customHeight="1" x14ac:dyDescent="0.15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718.4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1.579861111111111E-2</v>
      </c>
      <c r="J39" s="19">
        <f>IF((Beregninger!M29&gt;1),TIME(Beregninger!S29,Beregninger!U29,Beregninger!V29),"  ")</f>
        <v>0</v>
      </c>
      <c r="K39" s="19">
        <f>IF((Beregninger!M29&gt;1),(J39+$F$2),"  ")</f>
        <v>0.80208333333333337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 xr3:uid="{958C4451-9541-5A59-BF78-D2F731DF1C81}">
      <pane ySplit="1" topLeftCell="A2" activePane="bottomLeft" state="frozen"/>
      <selection pane="bottomLeft" activeCell="D10" sqref="D10"/>
    </sheetView>
  </sheetViews>
  <sheetFormatPr defaultColWidth="9.16796875" defaultRowHeight="12.75" customHeight="1" x14ac:dyDescent="0.15"/>
  <cols>
    <col min="1" max="1" width="13.078125" style="38" bestFit="1" customWidth="1"/>
    <col min="2" max="2" width="19.6875" style="38" customWidth="1"/>
    <col min="3" max="3" width="7.8203125" style="38" bestFit="1" customWidth="1"/>
    <col min="4" max="7" width="9.16796875" style="65" customWidth="1"/>
    <col min="8" max="8" width="10.24609375" style="65" customWidth="1"/>
    <col min="9" max="10" width="9.16796875" style="65" customWidth="1"/>
    <col min="11" max="11" width="9.16796875" style="38" customWidth="1"/>
    <col min="12" max="12" width="9.16796875" style="38"/>
    <col min="13" max="13" width="10.11328125" style="38" bestFit="1" customWidth="1"/>
    <col min="14" max="16384" width="9.16796875" style="38"/>
  </cols>
  <sheetData>
    <row r="1" spans="1:13" x14ac:dyDescent="0.15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123</v>
      </c>
      <c r="M1" s="38" t="s">
        <v>122</v>
      </c>
    </row>
    <row r="2" spans="1:13" ht="12.75" customHeight="1" x14ac:dyDescent="0.15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116</v>
      </c>
    </row>
    <row r="3" spans="1:13" x14ac:dyDescent="0.15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116</v>
      </c>
    </row>
    <row r="4" spans="1:13" x14ac:dyDescent="0.15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116</v>
      </c>
    </row>
    <row r="5" spans="1:13" x14ac:dyDescent="0.15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116</v>
      </c>
    </row>
    <row r="6" spans="1:13" x14ac:dyDescent="0.15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116</v>
      </c>
    </row>
    <row r="7" spans="1:13" x14ac:dyDescent="0.15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116</v>
      </c>
    </row>
    <row r="8" spans="1:13" x14ac:dyDescent="0.15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116</v>
      </c>
    </row>
    <row r="9" spans="1:13" s="73" customFormat="1" x14ac:dyDescent="0.15">
      <c r="A9" s="66" t="s">
        <v>1</v>
      </c>
      <c r="B9" s="67" t="s">
        <v>89</v>
      </c>
      <c r="C9" s="31">
        <f>Resultat!H19</f>
        <v>2</v>
      </c>
      <c r="D9" s="35">
        <v>746.6</v>
      </c>
      <c r="E9" s="83">
        <v>582</v>
      </c>
      <c r="F9" s="35">
        <v>513.4</v>
      </c>
      <c r="G9" s="35">
        <v>979.4</v>
      </c>
      <c r="H9" s="35">
        <v>730.4</v>
      </c>
      <c r="I9" s="35">
        <v>621.6</v>
      </c>
      <c r="J9" s="35">
        <v>589.6</v>
      </c>
      <c r="K9" s="36">
        <v>1.1379999999999999</v>
      </c>
      <c r="L9" s="32">
        <v>30673</v>
      </c>
      <c r="M9" s="32" t="s">
        <v>124</v>
      </c>
    </row>
    <row r="10" spans="1:13" x14ac:dyDescent="0.15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116</v>
      </c>
    </row>
    <row r="11" spans="1:13" x14ac:dyDescent="0.15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116</v>
      </c>
    </row>
    <row r="12" spans="1:13" x14ac:dyDescent="0.15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116</v>
      </c>
    </row>
    <row r="13" spans="1:13" s="73" customFormat="1" x14ac:dyDescent="0.15">
      <c r="A13" s="66" t="s">
        <v>109</v>
      </c>
      <c r="B13" s="67" t="s">
        <v>110</v>
      </c>
      <c r="C13" s="68" t="str">
        <f>Resultat!H23</f>
        <v>DNS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15">
      <c r="A14" s="66" t="s">
        <v>118</v>
      </c>
      <c r="B14" s="67" t="s">
        <v>117</v>
      </c>
      <c r="C14" s="68" t="str">
        <f>Resultat!H24</f>
        <v>DNS</v>
      </c>
      <c r="D14" s="69">
        <v>709.2</v>
      </c>
      <c r="E14" s="69">
        <v>570.79999999999995</v>
      </c>
      <c r="F14" s="69">
        <v>511</v>
      </c>
      <c r="G14" s="69">
        <v>925.4</v>
      </c>
      <c r="H14" s="69">
        <v>709.4</v>
      </c>
      <c r="I14" s="69">
        <v>616</v>
      </c>
      <c r="J14" s="69">
        <v>576.6</v>
      </c>
      <c r="K14" s="70">
        <v>1.155</v>
      </c>
      <c r="L14" s="71">
        <v>3984</v>
      </c>
      <c r="M14" s="72">
        <v>43214</v>
      </c>
    </row>
    <row r="15" spans="1:13" s="73" customFormat="1" x14ac:dyDescent="0.15">
      <c r="A15" s="66" t="s">
        <v>98</v>
      </c>
      <c r="B15" s="67" t="s">
        <v>99</v>
      </c>
      <c r="C15" s="68" t="str">
        <f>Resultat!H25</f>
        <v>DNS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15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116</v>
      </c>
    </row>
    <row r="17" spans="1:13" x14ac:dyDescent="0.15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116</v>
      </c>
    </row>
    <row r="18" spans="1:13" s="73" customFormat="1" x14ac:dyDescent="0.15">
      <c r="A18" s="66" t="s">
        <v>8</v>
      </c>
      <c r="B18" s="67" t="s">
        <v>93</v>
      </c>
      <c r="C18" s="68">
        <f>Resultat!H28</f>
        <v>1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15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116</v>
      </c>
    </row>
    <row r="20" spans="1:13" x14ac:dyDescent="0.15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116</v>
      </c>
    </row>
    <row r="21" spans="1:13" x14ac:dyDescent="0.15">
      <c r="A21" s="66" t="s">
        <v>121</v>
      </c>
      <c r="B21" s="67" t="s">
        <v>76</v>
      </c>
      <c r="C21" s="68" t="str">
        <f>Resultat!H31</f>
        <v>DNS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15">
      <c r="A22" s="68" t="s">
        <v>111</v>
      </c>
      <c r="B22" s="67" t="s">
        <v>76</v>
      </c>
      <c r="C22" s="68" t="str">
        <f>Resultat!H32</f>
        <v>DNS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15">
      <c r="A23" s="66" t="s">
        <v>75</v>
      </c>
      <c r="B23" s="67" t="s">
        <v>76</v>
      </c>
      <c r="C23" s="68" t="str">
        <f>Resultat!H33</f>
        <v>DNS</v>
      </c>
      <c r="D23" s="84">
        <v>852.8</v>
      </c>
      <c r="E23" s="84">
        <v>662.4</v>
      </c>
      <c r="F23" s="84">
        <v>586.6</v>
      </c>
      <c r="G23" s="84">
        <v>1122.4000000000001</v>
      </c>
      <c r="H23" s="84">
        <v>825.8</v>
      </c>
      <c r="I23" s="84">
        <v>713.2</v>
      </c>
      <c r="J23" s="84">
        <v>672</v>
      </c>
      <c r="K23" s="68">
        <v>0.998</v>
      </c>
      <c r="L23" s="71">
        <v>16718</v>
      </c>
      <c r="M23" s="72">
        <v>43238</v>
      </c>
    </row>
    <row r="24" spans="1:13" s="73" customFormat="1" ht="12.75" customHeight="1" x14ac:dyDescent="0.15">
      <c r="A24" s="66" t="s">
        <v>79</v>
      </c>
      <c r="B24" s="67" t="s">
        <v>76</v>
      </c>
      <c r="C24" s="68" t="str">
        <f>Resultat!H34</f>
        <v>DNF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15">
      <c r="A25" s="33" t="s">
        <v>115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116</v>
      </c>
    </row>
    <row r="26" spans="1:13" s="73" customFormat="1" ht="12.75" customHeight="1" x14ac:dyDescent="0.15">
      <c r="A26" s="66" t="s">
        <v>77</v>
      </c>
      <c r="B26" s="67" t="s">
        <v>78</v>
      </c>
      <c r="C26" s="68" t="str">
        <f>Resultat!H36</f>
        <v>DNS</v>
      </c>
      <c r="D26" s="85">
        <v>746.8</v>
      </c>
      <c r="E26" s="85">
        <v>598.4</v>
      </c>
      <c r="F26" s="85">
        <v>536</v>
      </c>
      <c r="G26" s="85">
        <v>981</v>
      </c>
      <c r="H26" s="85">
        <v>746.2</v>
      </c>
      <c r="I26" s="85">
        <v>648</v>
      </c>
      <c r="J26" s="85">
        <v>605</v>
      </c>
      <c r="K26" s="68">
        <v>1.101</v>
      </c>
      <c r="L26" s="71">
        <v>8966</v>
      </c>
      <c r="M26" s="72">
        <v>43236</v>
      </c>
    </row>
    <row r="27" spans="1:13" ht="12.75" customHeight="1" x14ac:dyDescent="0.15">
      <c r="A27" s="32" t="s">
        <v>112</v>
      </c>
      <c r="B27" s="34" t="s">
        <v>78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 t="s">
        <v>116</v>
      </c>
    </row>
    <row r="28" spans="1:13" ht="12.75" customHeight="1" x14ac:dyDescent="0.15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116</v>
      </c>
    </row>
    <row r="29" spans="1:13" ht="12.75" customHeight="1" x14ac:dyDescent="0.15">
      <c r="A29" s="33" t="s">
        <v>113</v>
      </c>
      <c r="B29" s="34" t="s">
        <v>114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116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zoomScale="80" zoomScaleNormal="80" workbookViewId="0" xr3:uid="{842E5F09-E766-5B8D-85AF-A39847EA96FD}">
      <selection activeCell="L2" sqref="L2:L29"/>
    </sheetView>
  </sheetViews>
  <sheetFormatPr defaultColWidth="9.16796875" defaultRowHeight="12.75" customHeight="1" x14ac:dyDescent="0.15"/>
  <cols>
    <col min="1" max="1" width="10.515625" customWidth="1"/>
    <col min="2" max="2" width="9.16796875" customWidth="1"/>
    <col min="3" max="3" width="10.11328125" customWidth="1"/>
    <col min="4" max="4" width="9.16796875" customWidth="1"/>
    <col min="5" max="5" width="11.59375" customWidth="1"/>
    <col min="6" max="6" width="9.16796875" customWidth="1"/>
    <col min="7" max="7" width="10.65234375" customWidth="1"/>
    <col min="8" max="8" width="13.88671875" customWidth="1"/>
    <col min="9" max="9" width="9.16796875" customWidth="1"/>
    <col min="10" max="10" width="9.9765625" customWidth="1"/>
    <col min="11" max="12" width="9.16796875" customWidth="1"/>
    <col min="13" max="13" width="13.75390625" customWidth="1"/>
    <col min="14" max="14" width="9.3046875" customWidth="1"/>
    <col min="15" max="15" width="12.40625" customWidth="1"/>
    <col min="16" max="22" width="9.16796875" customWidth="1"/>
    <col min="23" max="23" width="13.6171875" bestFit="1" customWidth="1"/>
  </cols>
  <sheetData>
    <row r="1" spans="1:23" ht="12.75" customHeight="1" x14ac:dyDescent="0.15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15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>ROUND(MOD(J2,60),0)</f>
        <v>#VALUE!</v>
      </c>
      <c r="M2" s="23">
        <f>ROUND((Resultat!D12*Resultat!$H$2),0)</f>
        <v>1471</v>
      </c>
      <c r="N2" s="23">
        <f t="shared" ref="N2:N29" si="9">ROUNDDOWN((M2/3600),0)</f>
        <v>0</v>
      </c>
      <c r="O2" s="23">
        <f t="shared" ref="O2:O29" si="10">MOD(M2,3600)</f>
        <v>1471</v>
      </c>
      <c r="P2" s="21">
        <f t="shared" ref="P2:P29" si="11">INT((O2/60))</f>
        <v>24</v>
      </c>
      <c r="Q2" s="23">
        <f t="shared" ref="Q2:Q29" si="12">MOD(O2,60)</f>
        <v>31</v>
      </c>
      <c r="R2" s="21">
        <f>IF((Resultat!$B$4&gt;Resultat!D12),ROUND(((Resultat!$B$4-Resultat!D12)*Resultat!$H$2),0),0)</f>
        <v>0</v>
      </c>
      <c r="S2" s="21">
        <f t="shared" ref="S2:S29" si="13">ROUNDDOWN((R2/3600),0)</f>
        <v>0</v>
      </c>
      <c r="T2" s="21">
        <f t="shared" ref="T2:T29" si="14">MOD(R2,3600)</f>
        <v>0</v>
      </c>
      <c r="U2" s="21">
        <f t="shared" ref="U2:U29" si="15">INT((T2/60))</f>
        <v>0</v>
      </c>
      <c r="V2" s="21">
        <f t="shared" ref="V2:V29" si="16">MOD(T2,60)</f>
        <v>0</v>
      </c>
      <c r="W2" s="13" t="s">
        <v>65</v>
      </c>
    </row>
    <row r="3" spans="1:23" ht="12.75" customHeight="1" x14ac:dyDescent="0.15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ref="L3:L29" si="17">ROUND(MOD(J3,60),0)</f>
        <v>#VALUE!</v>
      </c>
      <c r="M3" s="23">
        <f>ROUND((Resultat!D13*Resultat!$H$2),0)</f>
        <v>1363</v>
      </c>
      <c r="N3" s="23">
        <f t="shared" si="9"/>
        <v>0</v>
      </c>
      <c r="O3" s="23">
        <f t="shared" si="10"/>
        <v>1363</v>
      </c>
      <c r="P3" s="21">
        <f t="shared" si="11"/>
        <v>22</v>
      </c>
      <c r="Q3" s="23">
        <f t="shared" si="12"/>
        <v>43</v>
      </c>
      <c r="R3" s="21">
        <f>IF((Resultat!$B$4&gt;Resultat!D13),ROUND(((Resultat!$B$4-Resultat!D13)*Resultat!$H$2),0),0)</f>
        <v>0</v>
      </c>
      <c r="S3" s="21">
        <f t="shared" si="13"/>
        <v>0</v>
      </c>
      <c r="T3" s="21">
        <f t="shared" si="14"/>
        <v>0</v>
      </c>
      <c r="U3" s="21">
        <f t="shared" si="15"/>
        <v>0</v>
      </c>
      <c r="V3" s="21">
        <f t="shared" si="16"/>
        <v>0</v>
      </c>
      <c r="W3" s="21" t="s">
        <v>60</v>
      </c>
    </row>
    <row r="4" spans="1:23" ht="12.75" customHeight="1" x14ac:dyDescent="0.15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17"/>
        <v>#VALUE!</v>
      </c>
      <c r="M4" s="23">
        <f>ROUND((Resultat!D14*Resultat!$H$2),0)</f>
        <v>1437</v>
      </c>
      <c r="N4" s="23">
        <f t="shared" si="9"/>
        <v>0</v>
      </c>
      <c r="O4" s="23">
        <f t="shared" si="10"/>
        <v>1437</v>
      </c>
      <c r="P4" s="21">
        <f t="shared" si="11"/>
        <v>23</v>
      </c>
      <c r="Q4" s="23">
        <f t="shared" si="12"/>
        <v>57</v>
      </c>
      <c r="R4" s="21">
        <f>IF((Resultat!$B$4&gt;Resultat!D14),ROUND(((Resultat!$B$4-Resultat!D14)*Resultat!$H$2),0),0)</f>
        <v>0</v>
      </c>
      <c r="S4" s="21">
        <f t="shared" si="13"/>
        <v>0</v>
      </c>
      <c r="T4" s="21">
        <f t="shared" si="14"/>
        <v>0</v>
      </c>
      <c r="U4" s="21">
        <f t="shared" si="15"/>
        <v>0</v>
      </c>
      <c r="V4" s="21">
        <f t="shared" si="16"/>
        <v>0</v>
      </c>
      <c r="W4" s="21" t="s">
        <v>71</v>
      </c>
    </row>
    <row r="5" spans="1:23" ht="12.75" customHeight="1" x14ac:dyDescent="0.15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17"/>
        <v>#VALUE!</v>
      </c>
      <c r="M5" s="23">
        <f>ROUND((Resultat!D15*Resultat!$H$2),0)</f>
        <v>1394</v>
      </c>
      <c r="N5" s="23">
        <f t="shared" si="9"/>
        <v>0</v>
      </c>
      <c r="O5" s="23">
        <f t="shared" si="10"/>
        <v>1394</v>
      </c>
      <c r="P5" s="21">
        <f t="shared" si="11"/>
        <v>23</v>
      </c>
      <c r="Q5" s="23">
        <f t="shared" si="12"/>
        <v>14</v>
      </c>
      <c r="R5" s="21">
        <f>IF((Resultat!$B$4&gt;Resultat!D15),ROUND(((Resultat!$B$4-Resultat!D15)*Resultat!$H$2),0),0)</f>
        <v>0</v>
      </c>
      <c r="S5" s="21">
        <f t="shared" si="13"/>
        <v>0</v>
      </c>
      <c r="T5" s="21">
        <f t="shared" si="14"/>
        <v>0</v>
      </c>
      <c r="U5" s="21">
        <f t="shared" si="15"/>
        <v>0</v>
      </c>
      <c r="V5" s="21">
        <f t="shared" si="16"/>
        <v>0</v>
      </c>
      <c r="W5" s="21" t="s">
        <v>30</v>
      </c>
    </row>
    <row r="6" spans="1:23" ht="12.75" customHeight="1" x14ac:dyDescent="0.15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17"/>
        <v>#VALUE!</v>
      </c>
      <c r="M6" s="23">
        <f>ROUND((Resultat!D16*Resultat!$H$2),0)</f>
        <v>1319</v>
      </c>
      <c r="N6" s="23">
        <f t="shared" si="9"/>
        <v>0</v>
      </c>
      <c r="O6" s="23">
        <f t="shared" si="10"/>
        <v>1319</v>
      </c>
      <c r="P6" s="21">
        <f t="shared" si="11"/>
        <v>21</v>
      </c>
      <c r="Q6" s="23">
        <f t="shared" si="12"/>
        <v>59</v>
      </c>
      <c r="R6" s="21">
        <f>IF((Resultat!$B$4&gt;Resultat!D16),ROUND(((Resultat!$B$4-Resultat!D16)*Resultat!$H$2),0),0)</f>
        <v>36</v>
      </c>
      <c r="S6" s="21">
        <f t="shared" si="13"/>
        <v>0</v>
      </c>
      <c r="T6" s="21">
        <f t="shared" si="14"/>
        <v>36</v>
      </c>
      <c r="U6" s="21">
        <f t="shared" si="15"/>
        <v>0</v>
      </c>
      <c r="V6" s="21">
        <f t="shared" si="16"/>
        <v>36</v>
      </c>
      <c r="W6" s="13" t="s">
        <v>11</v>
      </c>
    </row>
    <row r="7" spans="1:23" ht="12.75" customHeight="1" x14ac:dyDescent="0.15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17"/>
        <v>#VALUE!</v>
      </c>
      <c r="M7" s="23">
        <f>ROUND((Resultat!D17*Resultat!$H$2),0)</f>
        <v>1376</v>
      </c>
      <c r="N7" s="23">
        <f t="shared" si="9"/>
        <v>0</v>
      </c>
      <c r="O7" s="23">
        <f t="shared" si="10"/>
        <v>1376</v>
      </c>
      <c r="P7" s="21">
        <f t="shared" si="11"/>
        <v>22</v>
      </c>
      <c r="Q7" s="23">
        <f t="shared" si="12"/>
        <v>56</v>
      </c>
      <c r="R7" s="21">
        <f>IF((Resultat!$B$4&gt;Resultat!D17),ROUND(((Resultat!$B$4-Resultat!D17)*Resultat!$H$2),0),0)</f>
        <v>0</v>
      </c>
      <c r="S7" s="21">
        <f t="shared" si="13"/>
        <v>0</v>
      </c>
      <c r="T7" s="21">
        <f t="shared" si="14"/>
        <v>0</v>
      </c>
      <c r="U7" s="21">
        <f t="shared" si="15"/>
        <v>0</v>
      </c>
      <c r="V7" s="21">
        <f t="shared" si="16"/>
        <v>0</v>
      </c>
      <c r="W7" s="13" t="s">
        <v>13</v>
      </c>
    </row>
    <row r="8" spans="1:23" ht="12.75" customHeight="1" x14ac:dyDescent="0.15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17"/>
        <v>#VALUE!</v>
      </c>
      <c r="M8" s="23">
        <f>ROUND((Resultat!D18*Resultat!$H$2),0)</f>
        <v>1338</v>
      </c>
      <c r="N8" s="23">
        <f t="shared" si="9"/>
        <v>0</v>
      </c>
      <c r="O8" s="23">
        <f t="shared" si="10"/>
        <v>1338</v>
      </c>
      <c r="P8" s="21">
        <f t="shared" si="11"/>
        <v>22</v>
      </c>
      <c r="Q8" s="23">
        <f t="shared" si="12"/>
        <v>18</v>
      </c>
      <c r="R8" s="21">
        <f>IF((Resultat!$B$4&gt;Resultat!D18),ROUND(((Resultat!$B$4-Resultat!D18)*Resultat!$H$2),0),0)</f>
        <v>17</v>
      </c>
      <c r="S8" s="21">
        <f t="shared" si="13"/>
        <v>0</v>
      </c>
      <c r="T8" s="21">
        <f t="shared" si="14"/>
        <v>17</v>
      </c>
      <c r="U8" s="21">
        <f t="shared" si="15"/>
        <v>0</v>
      </c>
      <c r="V8" s="21">
        <f t="shared" si="16"/>
        <v>17</v>
      </c>
      <c r="W8" s="21" t="s">
        <v>61</v>
      </c>
    </row>
    <row r="9" spans="1:23" ht="12.75" customHeight="1" x14ac:dyDescent="0.15">
      <c r="A9" s="22">
        <f>Resultat!F19</f>
        <v>1.87962962962962E-2</v>
      </c>
      <c r="B9" s="21">
        <f t="shared" si="0"/>
        <v>0</v>
      </c>
      <c r="C9" s="21">
        <f t="shared" si="1"/>
        <v>0</v>
      </c>
      <c r="D9" s="21">
        <f t="shared" si="2"/>
        <v>27</v>
      </c>
      <c r="E9" s="21">
        <f t="shared" si="3"/>
        <v>1620</v>
      </c>
      <c r="F9" s="21">
        <f t="shared" si="4"/>
        <v>4</v>
      </c>
      <c r="G9" s="21">
        <f t="shared" si="5"/>
        <v>1624</v>
      </c>
      <c r="H9" s="23">
        <f>IF((Resultat!$B$6&lt;=7),(G9+((Resultat!$B$4-Resultat!D19)*Resultat!$H$2)),(G9*Resultat!D19))</f>
        <v>1798.04</v>
      </c>
      <c r="I9" s="21">
        <f t="shared" si="6"/>
        <v>0</v>
      </c>
      <c r="J9" s="23">
        <f t="shared" si="7"/>
        <v>1798.04</v>
      </c>
      <c r="K9" s="21">
        <f t="shared" si="8"/>
        <v>29</v>
      </c>
      <c r="L9" s="23">
        <f t="shared" si="17"/>
        <v>58</v>
      </c>
      <c r="M9" s="23">
        <f>ROUND((Resultat!D19*Resultat!$H$2),0)</f>
        <v>1181</v>
      </c>
      <c r="N9" s="23">
        <f t="shared" si="9"/>
        <v>0</v>
      </c>
      <c r="O9" s="23">
        <f t="shared" si="10"/>
        <v>1181</v>
      </c>
      <c r="P9" s="21">
        <f t="shared" si="11"/>
        <v>19</v>
      </c>
      <c r="Q9" s="23">
        <f t="shared" si="12"/>
        <v>41</v>
      </c>
      <c r="R9" s="21">
        <f>IF((Resultat!$B$4&gt;Resultat!D19),ROUND(((Resultat!$B$4-Resultat!D19)*Resultat!$H$2),0),0)</f>
        <v>174</v>
      </c>
      <c r="S9" s="21">
        <f t="shared" si="13"/>
        <v>0</v>
      </c>
      <c r="T9" s="21">
        <f t="shared" si="14"/>
        <v>174</v>
      </c>
      <c r="U9" s="21">
        <f t="shared" si="15"/>
        <v>2</v>
      </c>
      <c r="V9" s="21">
        <f t="shared" si="16"/>
        <v>54</v>
      </c>
      <c r="W9" s="21" t="s">
        <v>1</v>
      </c>
    </row>
    <row r="10" spans="1:23" ht="12.75" customHeight="1" x14ac:dyDescent="0.15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17"/>
        <v>#VALUE!</v>
      </c>
      <c r="M10" s="23">
        <f>ROUND((Resultat!D20*Resultat!$H$2),0)</f>
        <v>1127</v>
      </c>
      <c r="N10" s="23">
        <f t="shared" si="9"/>
        <v>0</v>
      </c>
      <c r="O10" s="23">
        <f t="shared" si="10"/>
        <v>1127</v>
      </c>
      <c r="P10" s="21">
        <f t="shared" si="11"/>
        <v>18</v>
      </c>
      <c r="Q10" s="23">
        <f t="shared" si="12"/>
        <v>47</v>
      </c>
      <c r="R10" s="21">
        <f>IF((Resultat!$B$4&gt;Resultat!D20),ROUND(((Resultat!$B$4-Resultat!D20)*Resultat!$H$2),0),0)</f>
        <v>228</v>
      </c>
      <c r="S10" s="21">
        <f t="shared" si="13"/>
        <v>0</v>
      </c>
      <c r="T10" s="21">
        <f t="shared" si="14"/>
        <v>228</v>
      </c>
      <c r="U10" s="21">
        <f t="shared" si="15"/>
        <v>3</v>
      </c>
      <c r="V10" s="21">
        <f t="shared" si="16"/>
        <v>48</v>
      </c>
      <c r="W10" s="21" t="s">
        <v>59</v>
      </c>
    </row>
    <row r="11" spans="1:23" ht="12.75" customHeight="1" x14ac:dyDescent="0.15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17"/>
        <v>#VALUE!</v>
      </c>
      <c r="M11" s="23">
        <f>ROUND((Resultat!D21*Resultat!$H$2),0)</f>
        <v>1229</v>
      </c>
      <c r="N11" s="23">
        <f t="shared" si="9"/>
        <v>0</v>
      </c>
      <c r="O11" s="23">
        <f t="shared" si="10"/>
        <v>1229</v>
      </c>
      <c r="P11" s="21">
        <f t="shared" si="11"/>
        <v>20</v>
      </c>
      <c r="Q11" s="23">
        <f t="shared" si="12"/>
        <v>29</v>
      </c>
      <c r="R11" s="21">
        <f>IF((Resultat!$B$4&gt;Resultat!D21),ROUND(((Resultat!$B$4-Resultat!D21)*Resultat!$H$2),0),0)</f>
        <v>127</v>
      </c>
      <c r="S11" s="21">
        <f t="shared" si="13"/>
        <v>0</v>
      </c>
      <c r="T11" s="21">
        <f t="shared" si="14"/>
        <v>127</v>
      </c>
      <c r="U11" s="21">
        <f t="shared" si="15"/>
        <v>2</v>
      </c>
      <c r="V11" s="21">
        <f t="shared" si="16"/>
        <v>7</v>
      </c>
      <c r="W11" s="21" t="s">
        <v>49</v>
      </c>
    </row>
    <row r="12" spans="1:23" ht="12.75" customHeight="1" x14ac:dyDescent="0.15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17"/>
        <v>#VALUE!</v>
      </c>
      <c r="M12" s="23">
        <f>ROUND((Resultat!D22*Resultat!$H$2),0)</f>
        <v>1226</v>
      </c>
      <c r="N12" s="23">
        <f t="shared" si="9"/>
        <v>0</v>
      </c>
      <c r="O12" s="23">
        <f t="shared" si="10"/>
        <v>1226</v>
      </c>
      <c r="P12" s="21">
        <f t="shared" si="11"/>
        <v>20</v>
      </c>
      <c r="Q12" s="23">
        <f t="shared" si="12"/>
        <v>26</v>
      </c>
      <c r="R12" s="21">
        <f>IF((Resultat!$B$4&gt;Resultat!D22),ROUND(((Resultat!$B$4-Resultat!D22)*Resultat!$H$2),0),0)</f>
        <v>129</v>
      </c>
      <c r="S12" s="21">
        <f t="shared" si="13"/>
        <v>0</v>
      </c>
      <c r="T12" s="21">
        <f t="shared" si="14"/>
        <v>129</v>
      </c>
      <c r="U12" s="21">
        <f t="shared" si="15"/>
        <v>2</v>
      </c>
      <c r="V12" s="21">
        <f t="shared" si="16"/>
        <v>9</v>
      </c>
      <c r="W12" s="21" t="s">
        <v>37</v>
      </c>
    </row>
    <row r="13" spans="1:23" ht="12.75" customHeight="1" x14ac:dyDescent="0.15">
      <c r="A13" s="22" t="str">
        <f>Resultat!F23</f>
        <v xml:space="preserve">  </v>
      </c>
      <c r="B13" s="21" t="e">
        <f t="shared" si="0"/>
        <v>#VALUE!</v>
      </c>
      <c r="C13" s="21" t="e">
        <f t="shared" si="1"/>
        <v>#VALUE!</v>
      </c>
      <c r="D13" s="21" t="e">
        <f t="shared" si="2"/>
        <v>#VALUE!</v>
      </c>
      <c r="E13" s="21" t="e">
        <f t="shared" si="3"/>
        <v>#VALUE!</v>
      </c>
      <c r="F13" s="21" t="e">
        <f t="shared" si="4"/>
        <v>#VALUE!</v>
      </c>
      <c r="G13" s="21" t="e">
        <f t="shared" si="5"/>
        <v>#VALUE!</v>
      </c>
      <c r="H13" s="23" t="e">
        <f>IF((Resultat!$B$6&lt;=7),(G13+((Resultat!$B$4-Resultat!D23)*Resultat!$H$2)),(G13*Resultat!D23))</f>
        <v>#VALUE!</v>
      </c>
      <c r="I13" s="21" t="e">
        <f t="shared" si="6"/>
        <v>#VALUE!</v>
      </c>
      <c r="J13" s="23" t="e">
        <f t="shared" si="7"/>
        <v>#VALUE!</v>
      </c>
      <c r="K13" s="21" t="e">
        <f t="shared" si="8"/>
        <v>#VALUE!</v>
      </c>
      <c r="L13" s="23" t="e">
        <f t="shared" si="17"/>
        <v>#VALUE!</v>
      </c>
      <c r="M13" s="23">
        <f>ROUND((Resultat!D23*Resultat!$H$2),0)</f>
        <v>1010</v>
      </c>
      <c r="N13" s="23">
        <f t="shared" si="9"/>
        <v>0</v>
      </c>
      <c r="O13" s="23">
        <f t="shared" si="10"/>
        <v>1010</v>
      </c>
      <c r="P13" s="21">
        <f t="shared" si="11"/>
        <v>16</v>
      </c>
      <c r="Q13" s="23">
        <f t="shared" si="12"/>
        <v>50</v>
      </c>
      <c r="R13" s="21">
        <f>IF((Resultat!$B$4&gt;Resultat!D23),ROUND(((Resultat!$B$4-Resultat!D23)*Resultat!$H$2),0),0)</f>
        <v>345</v>
      </c>
      <c r="S13" s="21">
        <f t="shared" si="13"/>
        <v>0</v>
      </c>
      <c r="T13" s="21">
        <f t="shared" si="14"/>
        <v>345</v>
      </c>
      <c r="U13" s="21">
        <f t="shared" si="15"/>
        <v>5</v>
      </c>
      <c r="V13" s="21">
        <f t="shared" si="16"/>
        <v>45</v>
      </c>
      <c r="W13" s="21" t="s">
        <v>42</v>
      </c>
    </row>
    <row r="14" spans="1:23" ht="12.75" customHeight="1" x14ac:dyDescent="0.15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17"/>
        <v>#VALUE!</v>
      </c>
      <c r="M14" s="23">
        <f>ROUND((Resultat!D24*Resultat!$H$2),0)</f>
        <v>1170</v>
      </c>
      <c r="N14" s="23">
        <f t="shared" si="9"/>
        <v>0</v>
      </c>
      <c r="O14" s="23">
        <f t="shared" si="10"/>
        <v>1170</v>
      </c>
      <c r="P14" s="21">
        <f t="shared" si="11"/>
        <v>19</v>
      </c>
      <c r="Q14" s="23">
        <f t="shared" si="12"/>
        <v>30</v>
      </c>
      <c r="R14" s="21">
        <f>IF((Resultat!$B$4&gt;Resultat!D24),ROUND(((Resultat!$B$4-Resultat!D24)*Resultat!$H$2),0),0)</f>
        <v>185</v>
      </c>
      <c r="S14" s="21">
        <f t="shared" si="13"/>
        <v>0</v>
      </c>
      <c r="T14" s="21">
        <f t="shared" si="14"/>
        <v>185</v>
      </c>
      <c r="U14" s="21">
        <f t="shared" si="15"/>
        <v>3</v>
      </c>
      <c r="V14" s="21">
        <f t="shared" si="16"/>
        <v>5</v>
      </c>
      <c r="W14" s="21" t="s">
        <v>118</v>
      </c>
    </row>
    <row r="15" spans="1:23" ht="12.75" customHeight="1" x14ac:dyDescent="0.15">
      <c r="A15" s="22" t="str">
        <f>Resultat!F25</f>
        <v xml:space="preserve">  </v>
      </c>
      <c r="B15" s="21" t="e">
        <f t="shared" si="0"/>
        <v>#VALUE!</v>
      </c>
      <c r="C15" s="21" t="e">
        <f t="shared" si="1"/>
        <v>#VALUE!</v>
      </c>
      <c r="D15" s="21" t="e">
        <f t="shared" si="2"/>
        <v>#VALUE!</v>
      </c>
      <c r="E15" s="21" t="e">
        <f t="shared" si="3"/>
        <v>#VALUE!</v>
      </c>
      <c r="F15" s="21" t="e">
        <f t="shared" si="4"/>
        <v>#VALUE!</v>
      </c>
      <c r="G15" s="21" t="e">
        <f t="shared" si="5"/>
        <v>#VALUE!</v>
      </c>
      <c r="H15" s="23" t="e">
        <f>IF((Resultat!$B$6&lt;=7),(G15+((Resultat!$B$4-Resultat!D25)*Resultat!$H$2)),(G15*Resultat!D25))</f>
        <v>#VALUE!</v>
      </c>
      <c r="I15" s="21" t="e">
        <f t="shared" si="6"/>
        <v>#VALUE!</v>
      </c>
      <c r="J15" s="23" t="e">
        <f t="shared" si="7"/>
        <v>#VALUE!</v>
      </c>
      <c r="K15" s="21" t="e">
        <f t="shared" si="8"/>
        <v>#VALUE!</v>
      </c>
      <c r="L15" s="23" t="e">
        <f t="shared" si="17"/>
        <v>#VALUE!</v>
      </c>
      <c r="M15" s="23">
        <f>ROUND((Resultat!D25*Resultat!$H$2),0)</f>
        <v>1132</v>
      </c>
      <c r="N15" s="23">
        <f t="shared" si="9"/>
        <v>0</v>
      </c>
      <c r="O15" s="23">
        <f t="shared" si="10"/>
        <v>1132</v>
      </c>
      <c r="P15" s="21">
        <f t="shared" si="11"/>
        <v>18</v>
      </c>
      <c r="Q15" s="23">
        <f t="shared" si="12"/>
        <v>52</v>
      </c>
      <c r="R15" s="21">
        <f>IF((Resultat!$B$4&gt;Resultat!D25),ROUND(((Resultat!$B$4-Resultat!D25)*Resultat!$H$2),0),0)</f>
        <v>223</v>
      </c>
      <c r="S15" s="21">
        <f t="shared" si="13"/>
        <v>0</v>
      </c>
      <c r="T15" s="21">
        <f t="shared" si="14"/>
        <v>223</v>
      </c>
      <c r="U15" s="21">
        <f t="shared" si="15"/>
        <v>3</v>
      </c>
      <c r="V15" s="21">
        <f t="shared" si="16"/>
        <v>43</v>
      </c>
      <c r="W15" s="21" t="s">
        <v>18</v>
      </c>
    </row>
    <row r="16" spans="1:23" ht="12.75" customHeight="1" x14ac:dyDescent="0.15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17"/>
        <v>#VALUE!</v>
      </c>
      <c r="M16" s="23">
        <f>ROUND((Resultat!D26*Resultat!$H$2),0)</f>
        <v>1258</v>
      </c>
      <c r="N16" s="23">
        <f t="shared" si="9"/>
        <v>0</v>
      </c>
      <c r="O16" s="23">
        <f t="shared" si="10"/>
        <v>1258</v>
      </c>
      <c r="P16" s="21">
        <f t="shared" si="11"/>
        <v>20</v>
      </c>
      <c r="Q16" s="23">
        <f t="shared" si="12"/>
        <v>58</v>
      </c>
      <c r="R16" s="21">
        <f>IF((Resultat!$B$4&gt;Resultat!D26),ROUND(((Resultat!$B$4-Resultat!D26)*Resultat!$H$2),0),0)</f>
        <v>97</v>
      </c>
      <c r="S16" s="21">
        <f t="shared" si="13"/>
        <v>0</v>
      </c>
      <c r="T16" s="21">
        <f t="shared" si="14"/>
        <v>97</v>
      </c>
      <c r="U16" s="21">
        <f t="shared" si="15"/>
        <v>1</v>
      </c>
      <c r="V16" s="21">
        <f t="shared" si="16"/>
        <v>37</v>
      </c>
      <c r="W16" s="13" t="s">
        <v>70</v>
      </c>
    </row>
    <row r="17" spans="1:23" ht="12.75" customHeight="1" x14ac:dyDescent="0.15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17"/>
        <v>#VALUE!</v>
      </c>
      <c r="M17" s="23">
        <f>ROUND((Resultat!D27*Resultat!$H$2),0)</f>
        <v>1303</v>
      </c>
      <c r="N17" s="23">
        <f t="shared" si="9"/>
        <v>0</v>
      </c>
      <c r="O17" s="23">
        <f t="shared" si="10"/>
        <v>1303</v>
      </c>
      <c r="P17" s="21">
        <f t="shared" si="11"/>
        <v>21</v>
      </c>
      <c r="Q17" s="23">
        <f t="shared" si="12"/>
        <v>43</v>
      </c>
      <c r="R17" s="21">
        <f>IF((Resultat!$B$4&gt;Resultat!D27),ROUND(((Resultat!$B$4-Resultat!D27)*Resultat!$H$2),0),0)</f>
        <v>52</v>
      </c>
      <c r="S17" s="21">
        <f t="shared" si="13"/>
        <v>0</v>
      </c>
      <c r="T17" s="21">
        <f t="shared" si="14"/>
        <v>52</v>
      </c>
      <c r="U17" s="21">
        <f t="shared" si="15"/>
        <v>0</v>
      </c>
      <c r="V17" s="21">
        <f t="shared" si="16"/>
        <v>52</v>
      </c>
      <c r="W17" s="21" t="s">
        <v>29</v>
      </c>
    </row>
    <row r="18" spans="1:23" ht="12.75" customHeight="1" x14ac:dyDescent="0.15">
      <c r="A18" s="22">
        <f>Resultat!F28</f>
        <v>1.533564814814814E-2</v>
      </c>
      <c r="B18" s="21">
        <f t="shared" si="0"/>
        <v>0</v>
      </c>
      <c r="C18" s="21">
        <f t="shared" si="1"/>
        <v>0</v>
      </c>
      <c r="D18" s="21">
        <f t="shared" si="2"/>
        <v>22</v>
      </c>
      <c r="E18" s="21">
        <f t="shared" si="3"/>
        <v>1320</v>
      </c>
      <c r="F18" s="21">
        <f t="shared" si="4"/>
        <v>5</v>
      </c>
      <c r="G18" s="21">
        <f t="shared" si="5"/>
        <v>1325</v>
      </c>
      <c r="H18" s="23">
        <f>IF((Resultat!$B$6&lt;=7),(G18+((Resultat!$B$4-Resultat!D28)*Resultat!$H$2)),(G18*Resultat!D28))</f>
        <v>1582.2600000000002</v>
      </c>
      <c r="I18" s="21">
        <f t="shared" si="6"/>
        <v>0</v>
      </c>
      <c r="J18" s="23">
        <f t="shared" si="7"/>
        <v>1582.2600000000002</v>
      </c>
      <c r="K18" s="21">
        <f t="shared" si="8"/>
        <v>26</v>
      </c>
      <c r="L18" s="23">
        <f t="shared" si="17"/>
        <v>22</v>
      </c>
      <c r="M18" s="23">
        <f>ROUND((Resultat!D28*Resultat!$H$2),0)</f>
        <v>1098</v>
      </c>
      <c r="N18" s="23">
        <f t="shared" si="9"/>
        <v>0</v>
      </c>
      <c r="O18" s="23">
        <f t="shared" si="10"/>
        <v>1098</v>
      </c>
      <c r="P18" s="21">
        <f t="shared" si="11"/>
        <v>18</v>
      </c>
      <c r="Q18" s="23">
        <f t="shared" si="12"/>
        <v>18</v>
      </c>
      <c r="R18" s="21">
        <f>IF((Resultat!$B$4&gt;Resultat!D28),ROUND(((Resultat!$B$4-Resultat!D28)*Resultat!$H$2),0),0)</f>
        <v>257</v>
      </c>
      <c r="S18" s="21">
        <f t="shared" si="13"/>
        <v>0</v>
      </c>
      <c r="T18" s="21">
        <f t="shared" si="14"/>
        <v>257</v>
      </c>
      <c r="U18" s="21">
        <f t="shared" si="15"/>
        <v>4</v>
      </c>
      <c r="V18" s="21">
        <f t="shared" si="16"/>
        <v>17</v>
      </c>
      <c r="W18" s="21" t="s">
        <v>8</v>
      </c>
    </row>
    <row r="19" spans="1:23" ht="12.75" customHeight="1" x14ac:dyDescent="0.15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17"/>
        <v>#VALUE!</v>
      </c>
      <c r="M19" s="23">
        <f>ROUND((Resultat!D29*Resultat!$H$2),0)</f>
        <v>1096</v>
      </c>
      <c r="N19" s="23">
        <f t="shared" si="9"/>
        <v>0</v>
      </c>
      <c r="O19" s="23">
        <f t="shared" si="10"/>
        <v>1096</v>
      </c>
      <c r="P19" s="21">
        <f t="shared" si="11"/>
        <v>18</v>
      </c>
      <c r="Q19" s="23">
        <f t="shared" si="12"/>
        <v>16</v>
      </c>
      <c r="R19" s="21">
        <f>IF((Resultat!$B$4&gt;Resultat!D29),ROUND(((Resultat!$B$4-Resultat!D29)*Resultat!$H$2),0),0)</f>
        <v>260</v>
      </c>
      <c r="S19" s="21">
        <f t="shared" si="13"/>
        <v>0</v>
      </c>
      <c r="T19" s="21">
        <f t="shared" si="14"/>
        <v>260</v>
      </c>
      <c r="U19" s="21">
        <f t="shared" si="15"/>
        <v>4</v>
      </c>
      <c r="V19" s="21">
        <f t="shared" si="16"/>
        <v>20</v>
      </c>
      <c r="W19" s="21" t="s">
        <v>7</v>
      </c>
    </row>
    <row r="20" spans="1:23" ht="12.75" customHeight="1" x14ac:dyDescent="0.15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17"/>
        <v>#VALUE!</v>
      </c>
      <c r="M20" s="23">
        <f>ROUND((Resultat!D30*Resultat!$H$2),0)</f>
        <v>1085</v>
      </c>
      <c r="N20" s="23">
        <f t="shared" si="9"/>
        <v>0</v>
      </c>
      <c r="O20" s="23">
        <f t="shared" si="10"/>
        <v>1085</v>
      </c>
      <c r="P20" s="21">
        <f t="shared" si="11"/>
        <v>18</v>
      </c>
      <c r="Q20" s="23">
        <f t="shared" si="12"/>
        <v>5</v>
      </c>
      <c r="R20" s="21">
        <f>IF((Resultat!$B$4&gt;Resultat!D30),ROUND(((Resultat!$B$4-Resultat!D30)*Resultat!$H$2),0),0)</f>
        <v>271</v>
      </c>
      <c r="S20" s="21">
        <f t="shared" si="13"/>
        <v>0</v>
      </c>
      <c r="T20" s="21">
        <f t="shared" si="14"/>
        <v>271</v>
      </c>
      <c r="U20" s="21">
        <f t="shared" si="15"/>
        <v>4</v>
      </c>
      <c r="V20" s="21">
        <f t="shared" si="16"/>
        <v>31</v>
      </c>
      <c r="W20" s="21" t="s">
        <v>68</v>
      </c>
    </row>
    <row r="21" spans="1:23" ht="12.75" customHeight="1" x14ac:dyDescent="0.15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17"/>
        <v>#VALUE!</v>
      </c>
      <c r="M21" s="23">
        <f>ROUND((Resultat!D31*Resultat!$H$2),0)</f>
        <v>1355</v>
      </c>
      <c r="N21" s="23">
        <f t="shared" si="9"/>
        <v>0</v>
      </c>
      <c r="O21" s="23">
        <f t="shared" si="10"/>
        <v>1355</v>
      </c>
      <c r="P21" s="21">
        <f t="shared" si="11"/>
        <v>22</v>
      </c>
      <c r="Q21" s="23">
        <f t="shared" si="12"/>
        <v>35</v>
      </c>
      <c r="R21" s="21">
        <f>IF((Resultat!$B$4&gt;Resultat!D31),ROUND(((Resultat!$B$4-Resultat!D31)*Resultat!$H$2),0),0)</f>
        <v>0</v>
      </c>
      <c r="S21" s="21">
        <f t="shared" si="13"/>
        <v>0</v>
      </c>
      <c r="T21" s="21">
        <f t="shared" si="14"/>
        <v>0</v>
      </c>
      <c r="U21" s="21">
        <f t="shared" si="15"/>
        <v>0</v>
      </c>
      <c r="V21" s="21">
        <f t="shared" si="16"/>
        <v>0</v>
      </c>
      <c r="W21" s="21" t="s">
        <v>121</v>
      </c>
    </row>
    <row r="22" spans="1:23" ht="12.75" customHeight="1" x14ac:dyDescent="0.15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17"/>
        <v>#VALUE!</v>
      </c>
      <c r="M22" s="23">
        <f>ROUND((Resultat!D32*Resultat!$H$2),0)</f>
        <v>1355</v>
      </c>
      <c r="N22" s="23">
        <f t="shared" si="9"/>
        <v>0</v>
      </c>
      <c r="O22" s="23">
        <f t="shared" si="10"/>
        <v>1355</v>
      </c>
      <c r="P22" s="21">
        <f t="shared" si="11"/>
        <v>22</v>
      </c>
      <c r="Q22" s="23">
        <f t="shared" si="12"/>
        <v>35</v>
      </c>
      <c r="R22" s="21">
        <f>IF((Resultat!$B$4&gt;Resultat!D32),ROUND(((Resultat!$B$4-Resultat!D32)*Resultat!$H$2),0),0)</f>
        <v>0</v>
      </c>
      <c r="S22" s="21">
        <f t="shared" si="13"/>
        <v>0</v>
      </c>
      <c r="T22" s="21">
        <f t="shared" si="14"/>
        <v>0</v>
      </c>
      <c r="U22" s="21">
        <f t="shared" si="15"/>
        <v>0</v>
      </c>
      <c r="V22" s="21">
        <f t="shared" si="16"/>
        <v>0</v>
      </c>
      <c r="W22" s="13" t="s">
        <v>120</v>
      </c>
    </row>
    <row r="23" spans="1:23" ht="12.75" customHeight="1" x14ac:dyDescent="0.15">
      <c r="A23" s="22" t="str">
        <f>Resultat!F33</f>
        <v xml:space="preserve">  </v>
      </c>
      <c r="B23" s="21" t="e">
        <f t="shared" si="0"/>
        <v>#VALUE!</v>
      </c>
      <c r="C23" s="21" t="e">
        <f t="shared" si="1"/>
        <v>#VALUE!</v>
      </c>
      <c r="D23" s="21" t="e">
        <f t="shared" si="2"/>
        <v>#VALUE!</v>
      </c>
      <c r="E23" s="21" t="e">
        <f t="shared" si="3"/>
        <v>#VALUE!</v>
      </c>
      <c r="F23" s="21" t="e">
        <f t="shared" si="4"/>
        <v>#VALUE!</v>
      </c>
      <c r="G23" s="21" t="e">
        <f t="shared" si="5"/>
        <v>#VALUE!</v>
      </c>
      <c r="H23" s="23" t="e">
        <f>IF((Resultat!$B$6&lt;=7),(G23+((Resultat!$B$4-Resultat!D33)*Resultat!$H$2)),(G23*Resultat!D33))</f>
        <v>#VALUE!</v>
      </c>
      <c r="I23" s="21" t="e">
        <f t="shared" si="6"/>
        <v>#VALUE!</v>
      </c>
      <c r="J23" s="23" t="e">
        <f t="shared" si="7"/>
        <v>#VALUE!</v>
      </c>
      <c r="K23" s="21" t="e">
        <f t="shared" si="8"/>
        <v>#VALUE!</v>
      </c>
      <c r="L23" s="23" t="e">
        <f t="shared" si="17"/>
        <v>#VALUE!</v>
      </c>
      <c r="M23" s="23">
        <f>ROUND((Resultat!D33*Resultat!$H$2),0)</f>
        <v>1355</v>
      </c>
      <c r="N23" s="23">
        <f t="shared" si="9"/>
        <v>0</v>
      </c>
      <c r="O23" s="23">
        <f t="shared" si="10"/>
        <v>1355</v>
      </c>
      <c r="P23" s="21">
        <f t="shared" si="11"/>
        <v>22</v>
      </c>
      <c r="Q23" s="23">
        <f t="shared" si="12"/>
        <v>35</v>
      </c>
      <c r="R23" s="21">
        <f>IF((Resultat!$B$4&gt;Resultat!D33),ROUND(((Resultat!$B$4-Resultat!D33)*Resultat!$H$2),0),0)</f>
        <v>0</v>
      </c>
      <c r="S23" s="21">
        <f t="shared" si="13"/>
        <v>0</v>
      </c>
      <c r="T23" s="21">
        <f t="shared" si="14"/>
        <v>0</v>
      </c>
      <c r="U23" s="21">
        <f t="shared" si="15"/>
        <v>0</v>
      </c>
      <c r="V23" s="21">
        <f t="shared" si="16"/>
        <v>0</v>
      </c>
      <c r="W23" s="21" t="s">
        <v>121</v>
      </c>
    </row>
    <row r="24" spans="1:23" ht="12.75" customHeight="1" x14ac:dyDescent="0.15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17"/>
        <v>#VALUE!</v>
      </c>
      <c r="M24" s="23">
        <f>ROUND((Resultat!D34*Resultat!$H$2),0)</f>
        <v>1355</v>
      </c>
      <c r="N24" s="23">
        <f t="shared" si="9"/>
        <v>0</v>
      </c>
      <c r="O24" s="23">
        <f t="shared" si="10"/>
        <v>1355</v>
      </c>
      <c r="P24" s="21">
        <f t="shared" si="11"/>
        <v>22</v>
      </c>
      <c r="Q24" s="23">
        <f t="shared" si="12"/>
        <v>35</v>
      </c>
      <c r="R24" s="21">
        <f>IF((Resultat!$B$4&gt;Resultat!D34),ROUND(((Resultat!$B$4-Resultat!D34)*Resultat!$H$2),0),0)</f>
        <v>0</v>
      </c>
      <c r="S24" s="21">
        <f t="shared" si="13"/>
        <v>0</v>
      </c>
      <c r="T24" s="21">
        <f t="shared" si="14"/>
        <v>0</v>
      </c>
      <c r="U24" s="21">
        <f t="shared" si="15"/>
        <v>0</v>
      </c>
      <c r="V24" s="21">
        <f t="shared" si="16"/>
        <v>0</v>
      </c>
      <c r="W24" s="21" t="s">
        <v>79</v>
      </c>
    </row>
    <row r="25" spans="1:23" ht="12.75" customHeight="1" x14ac:dyDescent="0.15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si="17"/>
        <v>#VALUE!</v>
      </c>
      <c r="M25" s="23">
        <f>ROUND((Resultat!D35*Resultat!$H$2),0)</f>
        <v>1355</v>
      </c>
      <c r="N25" s="23"/>
      <c r="O25" s="23">
        <f t="shared" ref="O25" si="27">MOD(M25,3600)</f>
        <v>1355</v>
      </c>
      <c r="P25" s="21">
        <f t="shared" ref="P25" si="28">INT((O25/60))</f>
        <v>22</v>
      </c>
      <c r="Q25" s="23">
        <f t="shared" ref="Q25" si="29">MOD(O25,60)</f>
        <v>35</v>
      </c>
      <c r="R25" s="21">
        <f>IF((Resultat!$B$4&gt;Resultat!D35),ROUND(((Resultat!$B$4-Resultat!D35)*Resultat!$H$2),0),0)</f>
        <v>0</v>
      </c>
      <c r="S25" s="21">
        <f t="shared" ref="S25" si="30">ROUNDDOWN((R25/3600),0)</f>
        <v>0</v>
      </c>
      <c r="T25" s="21">
        <f t="shared" ref="T25" si="31">MOD(R25,3600)</f>
        <v>0</v>
      </c>
      <c r="U25" s="21">
        <f t="shared" ref="U25" si="32">INT((T25/60))</f>
        <v>0</v>
      </c>
      <c r="V25" s="21">
        <f t="shared" si="16"/>
        <v>0</v>
      </c>
      <c r="W25" s="21" t="s">
        <v>115</v>
      </c>
    </row>
    <row r="26" spans="1:23" ht="12.75" customHeight="1" x14ac:dyDescent="0.15">
      <c r="A26" s="22" t="str">
        <f>Resultat!F36</f>
        <v xml:space="preserve">  </v>
      </c>
      <c r="B26" s="21" t="e">
        <f t="shared" si="0"/>
        <v>#VALUE!</v>
      </c>
      <c r="C26" s="21" t="e">
        <f t="shared" si="1"/>
        <v>#VALUE!</v>
      </c>
      <c r="D26" s="21" t="e">
        <f t="shared" si="2"/>
        <v>#VALUE!</v>
      </c>
      <c r="E26" s="21" t="e">
        <f t="shared" si="3"/>
        <v>#VALUE!</v>
      </c>
      <c r="F26" s="21" t="e">
        <f t="shared" si="4"/>
        <v>#VALUE!</v>
      </c>
      <c r="G26" s="21" t="e">
        <f t="shared" si="5"/>
        <v>#VALUE!</v>
      </c>
      <c r="H26" s="23" t="e">
        <f>IF((Resultat!$B$6&lt;=7),(G26+((Resultat!$B$4-Resultat!D36)*Resultat!$H$2)),(G26*Resultat!D36))</f>
        <v>#VALUE!</v>
      </c>
      <c r="I26" s="21" t="e">
        <f t="shared" si="6"/>
        <v>#VALUE!</v>
      </c>
      <c r="J26" s="23" t="e">
        <f t="shared" si="7"/>
        <v>#VALUE!</v>
      </c>
      <c r="K26" s="21" t="e">
        <f t="shared" si="8"/>
        <v>#VALUE!</v>
      </c>
      <c r="L26" s="23" t="e">
        <f t="shared" si="17"/>
        <v>#VALUE!</v>
      </c>
      <c r="M26" s="23">
        <f>ROUND((Resultat!D36*Resultat!$H$2),0)</f>
        <v>1231</v>
      </c>
      <c r="N26" s="23">
        <f t="shared" si="9"/>
        <v>0</v>
      </c>
      <c r="O26" s="23">
        <f t="shared" si="10"/>
        <v>1231</v>
      </c>
      <c r="P26" s="21">
        <f t="shared" si="11"/>
        <v>20</v>
      </c>
      <c r="Q26" s="23">
        <f t="shared" si="12"/>
        <v>31</v>
      </c>
      <c r="R26" s="21">
        <f>IF((Resultat!$B$4&gt;Resultat!D36),ROUND(((Resultat!$B$4-Resultat!D36)*Resultat!$H$2),0),0)</f>
        <v>124</v>
      </c>
      <c r="S26" s="21">
        <f t="shared" si="13"/>
        <v>0</v>
      </c>
      <c r="T26" s="21">
        <f t="shared" si="14"/>
        <v>124</v>
      </c>
      <c r="U26" s="21">
        <f t="shared" si="15"/>
        <v>2</v>
      </c>
      <c r="V26" s="21">
        <f t="shared" si="16"/>
        <v>4</v>
      </c>
      <c r="W26" s="21" t="s">
        <v>77</v>
      </c>
    </row>
    <row r="27" spans="1:23" ht="12.75" customHeight="1" x14ac:dyDescent="0.15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17"/>
        <v>#VALUE!</v>
      </c>
      <c r="M27" s="23">
        <f>ROUND((Resultat!D37*Resultat!$H$2),0)</f>
        <v>1240</v>
      </c>
      <c r="N27" s="23">
        <f t="shared" si="9"/>
        <v>0</v>
      </c>
      <c r="O27" s="23">
        <f t="shared" si="10"/>
        <v>1240</v>
      </c>
      <c r="P27" s="21">
        <f t="shared" si="11"/>
        <v>20</v>
      </c>
      <c r="Q27" s="23">
        <f t="shared" si="12"/>
        <v>40</v>
      </c>
      <c r="R27" s="21">
        <f>IF((Resultat!$B$4&gt;Resultat!D37),ROUND(((Resultat!$B$4-Resultat!D37)*Resultat!$H$2),0),0)</f>
        <v>116</v>
      </c>
      <c r="S27" s="21">
        <f t="shared" si="13"/>
        <v>0</v>
      </c>
      <c r="T27" s="21">
        <f t="shared" si="14"/>
        <v>116</v>
      </c>
      <c r="U27" s="21">
        <f t="shared" si="15"/>
        <v>1</v>
      </c>
      <c r="V27" s="21">
        <f t="shared" si="16"/>
        <v>56</v>
      </c>
      <c r="W27" s="21" t="s">
        <v>108</v>
      </c>
    </row>
    <row r="28" spans="1:23" ht="12.75" customHeight="1" x14ac:dyDescent="0.15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 t="shared" si="17"/>
        <v>#VALUE!</v>
      </c>
      <c r="M28" s="23">
        <f>ROUND((Resultat!D38*Resultat!$H$2),0)</f>
        <v>1089</v>
      </c>
      <c r="N28" s="23">
        <f t="shared" si="9"/>
        <v>0</v>
      </c>
      <c r="O28" s="23">
        <f t="shared" si="10"/>
        <v>1089</v>
      </c>
      <c r="P28" s="21">
        <f t="shared" si="11"/>
        <v>18</v>
      </c>
      <c r="Q28" s="23">
        <f t="shared" si="12"/>
        <v>9</v>
      </c>
      <c r="R28" s="21">
        <f>IF((Resultat!$B$4&gt;Resultat!D38),ROUND(((Resultat!$B$4-Resultat!D38)*Resultat!$H$2),0),0)</f>
        <v>266</v>
      </c>
      <c r="S28" s="21">
        <f t="shared" si="13"/>
        <v>0</v>
      </c>
      <c r="T28" s="21">
        <f t="shared" si="14"/>
        <v>266</v>
      </c>
      <c r="U28" s="21">
        <f t="shared" si="15"/>
        <v>4</v>
      </c>
      <c r="V28" s="21">
        <f t="shared" si="16"/>
        <v>26</v>
      </c>
      <c r="W28" s="21" t="s">
        <v>106</v>
      </c>
    </row>
    <row r="29" spans="1:23" ht="12.75" customHeight="1" x14ac:dyDescent="0.15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 t="shared" si="17"/>
        <v>#VALUE!</v>
      </c>
      <c r="M29" s="23">
        <f>ROUND((Resultat!D39*Resultat!$H$2),0)</f>
        <v>1365</v>
      </c>
      <c r="N29" s="23">
        <f t="shared" si="9"/>
        <v>0</v>
      </c>
      <c r="O29" s="23">
        <f t="shared" si="10"/>
        <v>1365</v>
      </c>
      <c r="P29" s="21">
        <f t="shared" si="11"/>
        <v>22</v>
      </c>
      <c r="Q29" s="23">
        <f t="shared" si="12"/>
        <v>45</v>
      </c>
      <c r="R29" s="21">
        <f>IF((Resultat!$B$4&gt;Resultat!D39),ROUND(((Resultat!$B$4-Resultat!D39)*Resultat!$H$2),0),0)</f>
        <v>0</v>
      </c>
      <c r="S29" s="21">
        <f t="shared" si="13"/>
        <v>0</v>
      </c>
      <c r="T29" s="21">
        <f t="shared" si="14"/>
        <v>0</v>
      </c>
      <c r="U29" s="21">
        <f t="shared" si="15"/>
        <v>0</v>
      </c>
      <c r="V29" s="21">
        <f t="shared" si="16"/>
        <v>0</v>
      </c>
      <c r="W29" s="21" t="s">
        <v>113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2018-09-12T20:40:51Z</dcterms:modified>
</cp:coreProperties>
</file>